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c6a7bd375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与来源" sheetId="1" r:id="Re269e38467974ef9"/>
    <x:sheet xmlns:r="http://schemas.openxmlformats.org/officeDocument/2006/relationships" name="成本预算" sheetId="2" r:id="R25c700f7894b4a4a"/>
    <x:sheet xmlns:r="http://schemas.openxmlformats.org/officeDocument/2006/relationships" name="输入参数" sheetId="3" r:id="R28730237dc78403e"/>
    <x:sheet xmlns:r="http://schemas.openxmlformats.org/officeDocument/2006/relationships" name="核算结果" sheetId="4" r:id="R0f10fea165c64438"/>
    <x:sheet xmlns:r="http://schemas.openxmlformats.org/officeDocument/2006/relationships" name="压力测试" sheetId="5" r:id="Rf246d0c6adb949b4"/>
  </x:sheets>
</x:workbook>
</file>

<file path=xl/comments1.xml><?xml version="1.0" encoding="utf-8"?>
<x:comments xmlns:x="http://schemas.openxmlformats.org/spreadsheetml/2006/main">
  <x:authors>
    <x:author>tc={99845231-6288-70B9-DC5B-589D5611B898}</x:author>
    <x:author>tc={41D1CCC9-6FA8-2309-B0F3-746493B6DF4D}</x:author>
    <x:author>tc={892BEB5C-1BAF-4653-91EB-2D1FFE2B8A65}</x:author>
    <x:author>tc={E1BE55F3-7658-4E5F-78F0-2932E8E23EDA}</x:author>
    <x:author>tc={F37050AF-2375-7254-FCB0-BF7ACC3C1805}</x:author>
    <x:author>tc={65ABFCA4-103A-DDF3-09CD-A73018EA90DB}</x:author>
    <x:author>tc={F1FF7F98-0618-47BC-05FA-EEF3B90C4309}</x:author>
    <x:author>tc={ABB1B714-57AC-F091-C8EF-8582E0BFDEE7}</x:author>
    <x:author>tc={7D925773-FE1C-963A-D00C-82FD2C440488}</x:author>
    <x:author>tc={2B5F185B-1544-9CFC-F64F-04A6A6DAA837}</x:author>
    <x:author>tc={EF11740B-6A75-C975-7C2D-B258946D036E}</x:author>
    <x:author>tc={23B326B7-0B16-F083-1DCB-F17AC2407A4C}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17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  <x:comment ref="B19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来源：本篇第14篇教学算例，非市场报价或官方定价。请以具体项目书面报价、收费核定或贷款提款计划替换；详见“说明与来源”。</x:t>
        </x:r>
      </x:text>
    </x:comment>
  </x:commentList>
</x:comments>
</file>

<file path=xl/comments2.xml><?xml version="1.0" encoding="utf-8"?>
<x:comments xmlns:x="http://schemas.openxmlformats.org/spreadsheetml/2006/main">
  <x:authors>
    <x:author>tc={5F820CD1-A354-64DF-72F8-3C9B3B67D7A7}</x:author>
    <x:author>tc={41DDF45F-2E14-CCAF-088C-6DD4E6BABBA0}</x:author>
    <x:author>tc={E8047756-2586-8F4F-66AC-3EF171465CD3}</x:author>
    <x:author>tc={A23E7FD2-0ECA-8943-B694-C30131122735}</x:author>
    <x:author>tc={8957B59C-4AF9-D7C3-1E4D-940FAC4FAF7A}</x:author>
    <x:author>tc={13A5FDBE-1815-2175-DAB1-86EDF0CB2765}</x:author>
    <x:author>tc={8D608FD6-3000-080E-494A-49EC349DD5AD}</x:author>
    <x:author>tc={C466D802-7D8F-0D92-C336-A4D0966CF90E}</x:author>
    <x:author>tc={AA6D6106-BD7B-31B0-593E-3D2CB9BED127}</x:author>
    <x:author>tc={09D9AA8F-7367-2ADB-372D-C5C08E207F58}</x:author>
    <x:author>tc={0B092A66-7390-235A-E8EC-A6D2F4650681}</x:author>
    <x:author>tc={0CCEDD78-47F0-B1E0-DFC9-DA3467ED7076}</x:author>
    <x:author>tc={402AAF9D-A364-D519-1B6D-B1AD1EBE4948}</x:author>
    <x:author>tc={6E7B24FD-B7E3-2C80-AC5E-C2A4CCC18C4B}</x:author>
    <x:author>tc={8A493EC9-0AD1-05C7-E2AC-DBEB917FC43A}</x:author>
    <x:author>tc={E53D6642-6A5E-4B87-281E-A60E28D6B6D8}</x:author>
    <x:author>tc={742F597A-201C-8EC9-D510-298022B43CD9}</x:author>
    <x:author>tc={FFD7D3E5-46AF-3C57-7E56-711410D7B837}</x:author>
    <x:author>tc={5F619BC0-45B2-8064-2D58-D937F218E949}</x:author>
    <x:author>tc={F463DEF1-E3C2-CD14-B3D1-8F92AC36B31B}</x:author>
    <x:author>tc={4A79E918-5DC9-596F-6807-9D2EB05D5EA8}</x:author>
    <x:author>tc={1C4E6F56-96C9-A44C-E113-58E74E8E4ADE}</x:author>
    <x:author>tc={0BB38561-FF7F-F898-59D7-F48BA25C3DA3}</x:author>
    <x:author>tc={F4420499-A036-223A-9A77-568F586D104A}</x:author>
    <x:author>tc={A0E7DA44-C3BB-7B2D-F2B1-AEB0C9CDBB62}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18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19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20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21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22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23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24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25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26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27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28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29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30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  <x:comment ref="B31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来源：本篇第14篇教学假设；不是当前市场租金、贷款报价、统一税率或银行标准。须以本项目证据替换。每年12个月为本模型固定常数。具体口径见同一行C、D列及“说明与来源”。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;[Red]($#,##0);&quot;-&quot;"/>
    <x:numFmt numFmtId="201" formatCode="#,##0;[Red](#,##0);&quot;-&quot;"/>
    <x:numFmt numFmtId="202" formatCode="0.0%;[Red](0.0%);&quot;-&quot;"/>
    <x:numFmt numFmtId="203" formatCode="0.00&quot;x&quot;;[Red](0.00&quot;x&quot;);&quot;-&quot;"/>
    <x:numFmt numFmtId="204" formatCode="@"/>
    <x:numFmt numFmtId="205" formatCode="$#,##0.00;[Red]($#,##0.00);&quot;-&quot;"/>
    <x:numFmt numFmtId="206" formatCode="0.00%;[Red](0.00%);&quot;-&quot;"/>
  </x:numFmts>
  <x:fonts count="12">
    <x:font>
      <x:sz val="11"/>
      <x:name val="Carlito"/>
    </x:font>
    <x:font>
      <x:sz val="10"/>
      <x:name val="Microsoft YaHei"/>
    </x:font>
    <x:font>
      <x:b/>
      <x:sz val="17"/>
      <x:color rgb="FFFFFFFF"/>
      <x:name val="Microsoft YaHei"/>
    </x:font>
    <x:font>
      <x:b/>
      <x:sz val="10"/>
      <x:color rgb="FFFFFFFF"/>
      <x:name val="Microsoft YaHei"/>
    </x:font>
    <x:font>
      <x:sz val="10"/>
      <x:color rgb="FF0000FF"/>
      <x:name val="Microsoft YaHei"/>
    </x:font>
    <x:font>
      <x:sz val="10"/>
      <x:color rgb="FF111827"/>
      <x:name val="Microsoft YaHei"/>
    </x:font>
    <x:font>
      <x:sz val="10"/>
      <x:color rgb="FF008000"/>
      <x:name val="Microsoft YaHei"/>
    </x:font>
    <x:font>
      <x:b/>
      <x:sz val="10"/>
      <x:name val="Microsoft YaHei"/>
    </x:font>
    <x:font>
      <x:b/>
      <x:sz val="10"/>
      <x:color rgb="FF111827"/>
      <x:name val="Microsoft YaHei"/>
    </x:font>
    <x:font>
      <x:b/>
      <x:sz val="10"/>
      <x:color rgb="FF008000"/>
      <x:name val="Microsoft YaHei"/>
    </x:font>
    <x:font>
      <x:b/>
      <x:sz val="16"/>
      <x:color rgb="FF008000"/>
      <x:name val="Microsoft YaHei"/>
    </x:font>
    <x:font>
      <x:sz val="10"/>
      <x:color rgb="FF1766A2"/>
      <x:name val="Microsoft YaHei"/>
    </x:font>
  </x:fonts>
  <x:fills count="6">
    <x:fill>
      <x:patternFill patternType="none"/>
    </x:fill>
    <x:fill>
      <x:patternFill patternType="gray125"/>
    </x:fill>
    <x:fill>
      <x:patternFill patternType="solid">
        <x:fgColor rgb="FF173A56"/>
      </x:patternFill>
    </x:fill>
    <x:fill>
      <x:patternFill patternType="solid">
        <x:fgColor rgb="FFEDF4F8"/>
      </x:patternFill>
    </x:fill>
    <x:fill>
      <x:patternFill patternType="solid">
        <x:fgColor rgb="FF1766A2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8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3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200" fontId="8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200" fontId="8" fillId="3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3" borderId="1" xfId="0" applyNumberFormat="1" applyFont="1" applyFill="1" applyBorder="1" applyAlignment="1">
      <x:alignment vertical="center" wrapText="1"/>
    </x:xf>
    <x:xf numFmtId="201" fontId="4" fillId="5" borderId="0" xfId="0" applyNumberFormat="1" applyFont="1" applyFill="1" applyBorder="1" applyAlignment="1">
      <x:alignment vertical="center" wrapText="1"/>
    </x:xf>
    <x:xf numFmtId="201" fontId="4" fillId="5" borderId="1" xfId="0" applyNumberFormat="1" applyFont="1" applyFill="1" applyBorder="1" applyAlignment="1">
      <x:alignment vertical="center" wrapText="1"/>
    </x:xf>
    <x:xf numFmtId="202" fontId="4" fillId="5" borderId="0" xfId="0" applyNumberFormat="1" applyFont="1" applyFill="1" applyBorder="1" applyAlignment="1">
      <x:alignment vertical="center" wrapText="1"/>
    </x:xf>
    <x:xf numFmtId="202" fontId="4" fillId="5" borderId="1" xfId="0" applyNumberFormat="1" applyFont="1" applyFill="1" applyBorder="1" applyAlignment="1">
      <x:alignment vertical="center" wrapText="1"/>
    </x:xf>
    <x:xf numFmtId="203" fontId="4" fillId="5" borderId="0" xfId="0" applyNumberFormat="1" applyFont="1" applyFill="1" applyBorder="1" applyAlignment="1">
      <x:alignment vertical="center" wrapText="1"/>
    </x:xf>
    <x:xf numFmtId="203" fontId="4" fillId="5" borderId="1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6" fillId="3" borderId="1" xfId="0" applyNumberFormat="1" applyFont="1" applyFill="1" applyBorder="1" applyAlignment="1">
      <x:alignment vertical="center" wrapText="1"/>
    </x:xf>
    <x:xf numFmtId="204" fontId="6" fillId="3" borderId="0" xfId="0" applyNumberFormat="1" applyFont="1" applyFill="1" applyBorder="1" applyAlignment="1">
      <x:alignment vertical="center" wrapText="1"/>
    </x:xf>
    <x:xf numFmtId="204" fontId="6" fillId="3" borderId="1" xfId="0" applyNumberFormat="1" applyFont="1" applyFill="1" applyBorder="1" applyAlignment="1">
      <x:alignment vertical="center" wrapText="1"/>
    </x:xf>
    <x:xf numFmtId="200" fontId="6" fillId="5" borderId="0" xfId="0" applyNumberFormat="1" applyFont="1" applyFill="1" applyBorder="1" applyAlignment="1">
      <x:alignment vertical="center" wrapText="1"/>
    </x:xf>
    <x:xf numFmtId="200" fontId="6" fillId="5" borderId="1" xfId="0" applyNumberFormat="1" applyFont="1" applyFill="1" applyBorder="1" applyAlignment="1">
      <x:alignment vertical="center" wrapText="1"/>
    </x:xf>
    <x:xf numFmtId="204" fontId="6" fillId="5" borderId="0" xfId="0" applyNumberFormat="1" applyFont="1" applyFill="1" applyBorder="1" applyAlignment="1">
      <x:alignment vertical="center" wrapText="1"/>
    </x:xf>
    <x:xf numFmtId="204" fontId="6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205" fontId="6" fillId="0" borderId="0" xfId="0" applyNumberFormat="1" applyFont="1" applyFill="1" applyBorder="1" applyAlignment="1">
      <x:alignment vertical="center" wrapText="1"/>
    </x:xf>
    <x:xf numFmtId="205" fontId="5" fillId="0" borderId="0" xfId="0" applyNumberFormat="1" applyFont="1" applyFill="1" applyBorder="1" applyAlignment="1">
      <x:alignment vertical="center" wrapText="1"/>
    </x:xf>
    <x:xf numFmtId="205" fontId="6" fillId="0" borderId="1" xfId="0" applyNumberFormat="1" applyFont="1" applyFill="1" applyBorder="1" applyAlignment="1">
      <x:alignment vertical="center" wrapText="1"/>
    </x:xf>
    <x:xf numFmtId="205" fontId="5" fillId="0" borderId="1" xfId="0" applyNumberFormat="1" applyFont="1" applyFill="1" applyBorder="1" applyAlignment="1">
      <x:alignment vertical="center" wrapText="1"/>
    </x:xf>
    <x:xf numFmtId="206" fontId="5" fillId="0" borderId="0" xfId="0" applyNumberFormat="1" applyFont="1" applyFill="1" applyBorder="1" applyAlignment="1">
      <x:alignment vertical="center" wrapText="1"/>
    </x:xf>
    <x:xf numFmtId="206" fontId="5" fillId="0" borderId="1" xfId="0" applyNumberFormat="1" applyFont="1" applyFill="1" applyBorder="1" applyAlignment="1">
      <x:alignment vertical="center" wrapText="1"/>
    </x:xf>
    <x:xf numFmtId="206" fontId="6" fillId="0" borderId="0" xfId="0" applyNumberFormat="1" applyFont="1" applyFill="1" applyBorder="1" applyAlignment="1">
      <x:alignment vertical="center" wrapText="1"/>
    </x:xf>
    <x:xf numFmtId="206" fontId="6" fillId="0" borderId="1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vertical="center" wrapText="1"/>
    </x:xf>
    <x:xf numFmtId="203" fontId="5" fillId="0" borderId="1" xfId="0" applyNumberFormat="1" applyFont="1" applyFill="1" applyBorder="1" applyAlignment="1">
      <x:alignment vertical="center" wrapText="1"/>
    </x:xf>
    <x:xf numFmtId="205" fontId="5" fillId="3" borderId="0" xfId="0" applyNumberFormat="1" applyFont="1" applyFill="1" applyBorder="1" applyAlignment="1">
      <x:alignment vertical="center" wrapText="1"/>
    </x:xf>
    <x:xf numFmtId="205" fontId="5" fillId="3" borderId="1" xfId="0" applyNumberFormat="1" applyFont="1" applyFill="1" applyBorder="1" applyAlignment="1">
      <x:alignment vertical="center" wrapText="1"/>
    </x:xf>
    <x:xf numFmtId="205" fontId="8" fillId="3" borderId="0" xfId="0" applyNumberFormat="1" applyFont="1" applyFill="1" applyBorder="1" applyAlignment="1">
      <x:alignment vertical="center" wrapText="1"/>
    </x:xf>
    <x:xf numFmtId="205" fontId="8" fillId="3" borderId="1" xfId="0" applyNumberFormat="1" applyFont="1" applyFill="1" applyBorder="1" applyAlignment="1">
      <x:alignment vertical="center" wrapText="1"/>
    </x:xf>
    <x:xf numFmtId="205" fontId="6" fillId="3" borderId="0" xfId="0" applyNumberFormat="1" applyFont="1" applyFill="1" applyBorder="1" applyAlignment="1">
      <x:alignment vertical="center" wrapText="1"/>
    </x:xf>
    <x:xf numFmtId="205" fontId="6" fillId="3" borderId="1" xfId="0" applyNumberFormat="1" applyFont="1" applyFill="1" applyBorder="1" applyAlignment="1">
      <x:alignment vertical="center" wrapText="1"/>
    </x:xf>
    <x:xf numFmtId="205" fontId="9" fillId="3" borderId="0" xfId="0" applyNumberFormat="1" applyFont="1" applyFill="1" applyBorder="1" applyAlignment="1">
      <x:alignment vertical="center" wrapText="1"/>
    </x:xf>
    <x:xf numFmtId="205" fontId="9" fillId="3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 wrapText="1"/>
    </x:xf>
    <x:xf numFmtId="205" fontId="10" fillId="3" borderId="0" xfId="0" applyNumberFormat="1" applyFont="1" applyFill="1" applyBorder="1" applyAlignment="1">
      <x:alignment vertical="center" wrapText="1"/>
    </x:xf>
    <x:xf numFmtId="205" fontId="10" fillId="3" borderId="1" xfId="0" applyNumberFormat="1" applyFont="1" applyFill="1" applyBorder="1" applyAlignment="1">
      <x:alignment vertical="center" wrapText="1"/>
    </x:xf>
    <x:xf numFmtId="202" fontId="6" fillId="0" borderId="0" xfId="0" applyNumberFormat="1" applyFont="1" applyFill="1" applyBorder="1" applyAlignment="1">
      <x:alignment vertical="center" wrapText="1"/>
    </x:xf>
    <x:xf numFmtId="202" fontId="6" fillId="0" borderId="1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B91C1C"/>
      </x:font>
      <x:fill>
        <x:patternFill patternType="solid">
          <x:bgColor rgb="FFFCE5E5"/>
        </x:patternFill>
      </x:fill>
    </x:dxf>
    <x:dxf>
      <x:font>
        <x:color rgb="FFB91C1C"/>
      </x:font>
      <x:fill>
        <x:patternFill patternType="solid">
          <x:bgColor rgb="FFFCE5E5"/>
        </x:patternFill>
      </x:fill>
    </x:dxf>
    <x:dxf>
      <x:font>
        <x:color rgb="FFB91C1C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c301b7c754f78" /><Relationship Type="http://schemas.openxmlformats.org/officeDocument/2006/relationships/theme" Target="/xl/theme/theme1.xml" Id="R89dcf5605d684076" /><Relationship Type="http://schemas.openxmlformats.org/officeDocument/2006/relationships/sharedStrings" Target="/xl/sharedStrings.xml" Id="R277aa11a2edb41de" /><Relationship Type="http://schemas.openxmlformats.org/officeDocument/2006/relationships/worksheet" Target="/xl/worksheets/sheet1.xml" Id="Re269e38467974ef9" /><Relationship Type="http://schemas.openxmlformats.org/officeDocument/2006/relationships/worksheet" Target="/xl/worksheets/sheet2.xml" Id="R25c700f7894b4a4a" /><Relationship Type="http://schemas.openxmlformats.org/officeDocument/2006/relationships/worksheet" Target="/xl/worksheets/sheet3.xml" Id="R28730237dc78403e" /><Relationship Type="http://schemas.openxmlformats.org/officeDocument/2006/relationships/worksheet" Target="/xl/worksheets/sheet4.xml" Id="R0f10fea165c64438" /><Relationship Type="http://schemas.openxmlformats.org/officeDocument/2006/relationships/worksheet" Target="/xl/worksheets/sheet5.xml" Id="Rf246d0c6adb949b4" /><Relationship Type="http://schemas.microsoft.com/office/2017/10/relationships/person" Target="/xl/persons/person.xml" Id="R800324a978984716" /></Relationships>
</file>

<file path=xl/persons/person.xml><?xml version="1.0" encoding="utf-8"?>
<xltc:personList xmlns:xltc="http://schemas.microsoft.com/office/spreadsheetml/2018/threadedcomments">
  <xltc:person displayName="北美华人网" id="{459FA4F6-52D0-42D5-9917-925C79A45359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6" dT="2026-09-24T04:34:33.788" personId="{459FA4F6-52D0-42D5-9917-925C79A45359}" id="{99845231-6288-70B9-DC5B-589D5611B898}">
    <xltc:text>来源：本篇第14篇教学算例，非市场报价或官方定价。请以具体项目书面报价、收费核定或贷款提款计划替换；详见“说明与来源”。</xltc:text>
  </xltc:threadedComment>
  <xltc:threadedComment ref="B7" dT="2026-09-24T04:34:33.789" personId="{459FA4F6-52D0-42D5-9917-925C79A45359}" id="{41D1CCC9-6FA8-2309-B0F3-746493B6DF4D}">
    <xltc:text>来源：本篇第14篇教学算例，非市场报价或官方定价。请以具体项目书面报价、收费核定或贷款提款计划替换；详见“说明与来源”。</xltc:text>
  </xltc:threadedComment>
  <xltc:threadedComment ref="B8" dT="2026-09-24T04:34:33.789" personId="{459FA4F6-52D0-42D5-9917-925C79A45359}" id="{892BEB5C-1BAF-4653-91EB-2D1FFE2B8A65}">
    <xltc:text>来源：本篇第14篇教学算例，非市场报价或官方定价。请以具体项目书面报价、收费核定或贷款提款计划替换；详见“说明与来源”。</xltc:text>
  </xltc:threadedComment>
  <xltc:threadedComment ref="B9" dT="2026-09-24T04:34:33.789" personId="{459FA4F6-52D0-42D5-9917-925C79A45359}" id="{E1BE55F3-7658-4E5F-78F0-2932E8E23EDA}">
    <xltc:text>来源：本篇第14篇教学算例，非市场报价或官方定价。请以具体项目书面报价、收费核定或贷款提款计划替换；详见“说明与来源”。</xltc:text>
  </xltc:threadedComment>
  <xltc:threadedComment ref="B10" dT="2026-09-24T04:34:33.789" personId="{459FA4F6-52D0-42D5-9917-925C79A45359}" id="{F37050AF-2375-7254-FCB0-BF7ACC3C1805}">
    <xltc:text>来源：本篇第14篇教学算例，非市场报价或官方定价。请以具体项目书面报价、收费核定或贷款提款计划替换；详见“说明与来源”。</xltc:text>
  </xltc:threadedComment>
  <xltc:threadedComment ref="B11" dT="2026-09-24T04:34:33.789" personId="{459FA4F6-52D0-42D5-9917-925C79A45359}" id="{65ABFCA4-103A-DDF3-09CD-A73018EA90DB}">
    <xltc:text>来源：本篇第14篇教学算例，非市场报价或官方定价。请以具体项目书面报价、收费核定或贷款提款计划替换；详见“说明与来源”。</xltc:text>
  </xltc:threadedComment>
  <xltc:threadedComment ref="B12" dT="2026-09-24T04:34:33.789" personId="{459FA4F6-52D0-42D5-9917-925C79A45359}" id="{F1FF7F98-0618-47BC-05FA-EEF3B90C4309}">
    <xltc:text>来源：本篇第14篇教学算例，非市场报价或官方定价。请以具体项目书面报价、收费核定或贷款提款计划替换；详见“说明与来源”。</xltc:text>
  </xltc:threadedComment>
  <xltc:threadedComment ref="B13" dT="2026-09-24T04:34:33.789" personId="{459FA4F6-52D0-42D5-9917-925C79A45359}" id="{ABB1B714-57AC-F091-C8EF-8582E0BFDEE7}">
    <xltc:text>来源：本篇第14篇教学算例，非市场报价或官方定价。请以具体项目书面报价、收费核定或贷款提款计划替换；详见“说明与来源”。</xltc:text>
  </xltc:threadedComment>
  <xltc:threadedComment ref="B14" dT="2026-09-24T04:34:33.789" personId="{459FA4F6-52D0-42D5-9917-925C79A45359}" id="{7D925773-FE1C-963A-D00C-82FD2C440488}">
    <xltc:text>来源：本篇第14篇教学算例，非市场报价或官方定价。请以具体项目书面报价、收费核定或贷款提款计划替换；详见“说明与来源”。</xltc:text>
  </xltc:threadedComment>
  <xltc:threadedComment ref="B15" dT="2026-09-24T04:34:33.789" personId="{459FA4F6-52D0-42D5-9917-925C79A45359}" id="{2B5F185B-1544-9CFC-F64F-04A6A6DAA837}">
    <xltc:text>来源：本篇第14篇教学算例，非市场报价或官方定价。请以具体项目书面报价、收费核定或贷款提款计划替换；详见“说明与来源”。</xltc:text>
  </xltc:threadedComment>
  <xltc:threadedComment ref="B17" dT="2026-09-24T04:34:33.789" personId="{459FA4F6-52D0-42D5-9917-925C79A45359}" id="{EF11740B-6A75-C975-7C2D-B258946D036E}">
    <xltc:text>来源：本篇第14篇教学算例，非市场报价或官方定价。请以具体项目书面报价、收费核定或贷款提款计划替换；详见“说明与来源”。</xltc:text>
  </xltc:threadedComment>
  <xltc:threadedComment ref="B19" dT="2026-09-24T04:34:33.789" personId="{459FA4F6-52D0-42D5-9917-925C79A45359}" id="{23B326B7-0B16-F083-1DCB-F17AC2407A4C}">
    <xltc:text>来源：本篇第14篇教学算例，非市场报价或官方定价。请以具体项目书面报价、收费核定或贷款提款计划替换；详见“说明与来源”。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6" dT="2026-09-24T04:34:33.789" personId="{459FA4F6-52D0-42D5-9917-925C79A45359}" id="{5F820CD1-A354-64DF-72F8-3C9B3B67D7A7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7" dT="2026-09-24T04:34:33.789" personId="{459FA4F6-52D0-42D5-9917-925C79A45359}" id="{41DDF45F-2E14-CCAF-088C-6DD4E6BABBA0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8" dT="2026-09-24T04:34:33.789" personId="{459FA4F6-52D0-42D5-9917-925C79A45359}" id="{E8047756-2586-8F4F-66AC-3EF171465CD3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9" dT="2026-09-24T04:34:33.79" personId="{459FA4F6-52D0-42D5-9917-925C79A45359}" id="{A23E7FD2-0ECA-8943-B694-C30131122735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10" dT="2026-09-24T04:34:33.79" personId="{459FA4F6-52D0-42D5-9917-925C79A45359}" id="{8957B59C-4AF9-D7C3-1E4D-940FAC4FAF7A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11" dT="2026-09-24T04:34:33.79" personId="{459FA4F6-52D0-42D5-9917-925C79A45359}" id="{13A5FDBE-1815-2175-DAB1-86EDF0CB2765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12" dT="2026-09-24T04:34:33.79" personId="{459FA4F6-52D0-42D5-9917-925C79A45359}" id="{8D608FD6-3000-080E-494A-49EC349DD5AD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13" dT="2026-09-24T04:34:33.79" personId="{459FA4F6-52D0-42D5-9917-925C79A45359}" id="{C466D802-7D8F-0D92-C336-A4D0966CF90E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14" dT="2026-09-24T04:34:33.79" personId="{459FA4F6-52D0-42D5-9917-925C79A45359}" id="{AA6D6106-BD7B-31B0-593E-3D2CB9BED127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15" dT="2026-09-24T04:34:33.79" personId="{459FA4F6-52D0-42D5-9917-925C79A45359}" id="{09D9AA8F-7367-2ADB-372D-C5C08E207F58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16" dT="2026-09-24T04:34:33.79" personId="{459FA4F6-52D0-42D5-9917-925C79A45359}" id="{0B092A66-7390-235A-E8EC-A6D2F4650681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18" dT="2026-09-24T04:34:33.79" personId="{459FA4F6-52D0-42D5-9917-925C79A45359}" id="{0CCEDD78-47F0-B1E0-DFC9-DA3467ED7076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19" dT="2026-09-24T04:34:33.791" personId="{459FA4F6-52D0-42D5-9917-925C79A45359}" id="{402AAF9D-A364-D519-1B6D-B1AD1EBE4948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20" dT="2026-09-24T04:34:33.791" personId="{459FA4F6-52D0-42D5-9917-925C79A45359}" id="{6E7B24FD-B7E3-2C80-AC5E-C2A4CCC18C4B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21" dT="2026-09-24T04:34:33.791" personId="{459FA4F6-52D0-42D5-9917-925C79A45359}" id="{8A493EC9-0AD1-05C7-E2AC-DBEB917FC43A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22" dT="2026-09-24T04:34:33.791" personId="{459FA4F6-52D0-42D5-9917-925C79A45359}" id="{E53D6642-6A5E-4B87-281E-A60E28D6B6D8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23" dT="2026-09-24T04:34:33.791" personId="{459FA4F6-52D0-42D5-9917-925C79A45359}" id="{742F597A-201C-8EC9-D510-298022B43CD9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24" dT="2026-09-24T04:34:33.791" personId="{459FA4F6-52D0-42D5-9917-925C79A45359}" id="{FFD7D3E5-46AF-3C57-7E56-711410D7B837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25" dT="2026-09-24T04:34:33.791" personId="{459FA4F6-52D0-42D5-9917-925C79A45359}" id="{5F619BC0-45B2-8064-2D58-D937F218E949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26" dT="2026-09-24T04:34:33.791" personId="{459FA4F6-52D0-42D5-9917-925C79A45359}" id="{F463DEF1-E3C2-CD14-B3D1-8F92AC36B31B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27" dT="2026-09-24T04:34:33.791" personId="{459FA4F6-52D0-42D5-9917-925C79A45359}" id="{4A79E918-5DC9-596F-6807-9D2EB05D5EA8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28" dT="2026-09-24T04:34:33.791" personId="{459FA4F6-52D0-42D5-9917-925C79A45359}" id="{1C4E6F56-96C9-A44C-E113-58E74E8E4ADE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29" dT="2026-09-24T04:34:33.791" personId="{459FA4F6-52D0-42D5-9917-925C79A45359}" id="{0BB38561-FF7F-F898-59D7-F48BA25C3DA3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30" dT="2026-09-24T04:34:33.791" personId="{459FA4F6-52D0-42D5-9917-925C79A45359}" id="{F4420499-A036-223A-9A77-568F586D104A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  <xltc:threadedComment ref="B31" dT="2026-09-24T04:34:33.792" personId="{459FA4F6-52D0-42D5-9917-925C79A45359}" id="{A0E7DA44-C3BB-7B2D-F2B1-AEB0C9CDBB62}">
    <xltc:text>来源：本篇第14篇教学假设；不是当前市场租金、贷款报价、统一税率或银行标准。须以本项目证据替换。每年12个月为本模型固定常数。具体口径见同一行C、D列及“说明与来源”。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289ee2ece23648ef" /><Relationship Type="http://schemas.openxmlformats.org/officeDocument/2006/relationships/vmlDrawing" Target="/xl/drawings/vmldrawing.vml" Id="Rda5bbeeede3d44f6" /><Relationship Type="http://schemas.microsoft.com/office/2017/10/relationships/threadedComment" Target="/xl/threadedcomments/threadedcomment.xml" Id="Rd1eb7d0d89384f6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da7099e8ec704c51" /><Relationship Type="http://schemas.openxmlformats.org/officeDocument/2006/relationships/vmlDrawing" Target="/xl/drawings/vmldrawing2.vml" Id="R375d7e932ad5429d" /><Relationship Type="http://schemas.microsoft.com/office/2017/10/relationships/threadedComment" Target="/xl/threadedcomments/threadedcomment2.xml" Id="R3f05e7ac2832412e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5" hidden="0" customWidth="1"/>
    <x:col min="3" max="3" width="64" hidden="0" customWidth="1"/>
    <x:col min="4" max="4" width="40" hidden="0" customWidth="1"/>
  </x:cols>
  <x:sheetData>
    <x:row r="1" ht="38" customHeight="1">
      <x:c r="A1" s="9" t="str">
        <x:v>北美华人网｜ADU投资前核算表</x:v>
      </x:c>
      <x:c r="B1" s="9"/>
      <x:c r="C1" s="9"/>
      <x:c r="D1" s="9"/>
    </x:row>
    <x:row r="2" ht="23" customHeight="1">
      <x:c r="A2" s="12" t="str">
        <x:v>住房难题解决手册 第14篇｜加州版｜核验日期：2026-09-23｜v1.0。全部造价、租金、利率、费用及门槛均为教学假设，不是市场报价或专业意见。</x:v>
      </x:c>
      <x:c r="B2" s="12"/>
      <x:c r="C2" s="12"/>
      <x:c r="D2" s="12"/>
    </x:row>
    <x:row r="3" ht="23" customHeight="1">
      <x:c r="A3" s="12"/>
      <x:c r="B3" s="12"/>
      <x:c r="C3" s="12"/>
      <x:c r="D3" s="12"/>
    </x:row>
    <x:row r="4" ht="25" customHeight="1">
      <x:c r="A4" s="4"/>
      <x:c r="B4" s="4"/>
      <x:c r="C4" s="4"/>
      <x:c r="D4" s="4"/>
    </x:row>
    <x:row r="5" ht="30" customHeight="1">
      <x:c r="A5" s="15" t="str">
        <x:v>项目</x:v>
      </x:c>
      <x:c r="B5" s="15" t="str">
        <x:v>说明</x:v>
      </x:c>
      <x:c r="C5" s="15" t="str">
        <x:v>来源或所需证据</x:v>
      </x:c>
      <x:c r="D5" s="15" t="str">
        <x:v>使用边界</x:v>
      </x:c>
    </x:row>
    <x:row r="6" ht="56" customHeight="1">
      <x:c r="A6" s="4" t="str">
        <x:v>使用顺序</x:v>
      </x:c>
      <x:c r="B6" s="4" t="str">
        <x:v>先改成本预算，再改输入参数，最后看核算结果与压力测试</x:v>
      </x:c>
      <x:c r="C6" s="84" t="str">
        <x:v> 配套文章：后院加建ADU出租，账算得过来吗？</x:v>
      </x:c>
      <x:c r="D6" s="4" t="str">
        <x:v> 不得只改租金令结果变为正数</x:v>
      </x:c>
    </x:row>
    <x:row r="7" ht="56" customHeight="1">
      <x:c r="A7" s="4" t="str">
        <x:v>黄色＋蓝字</x:v>
      </x:c>
      <x:c r="B7" s="4" t="str">
        <x:v>可修改的假设输入；必须用本项目证据替换</x:v>
      </x:c>
      <x:c r="C7" s="84" t="str">
        <x:v> 本文作者设定的教学参数</x:v>
      </x:c>
      <x:c r="D7" s="4" t="str">
        <x:v> 不是官方给定的造价、租金或利率</x:v>
      </x:c>
    </x:row>
    <x:row r="8" ht="56" customHeight="1">
      <x:c r="A8" s="4" t="str">
        <x:v>黑字／绿字</x:v>
      </x:c>
      <x:c r="B8" s="4" t="str">
        <x:v>黑字为本表计算；绿字为跨工作表引用计算</x:v>
      </x:c>
      <x:c r="C8" s="84" t="str">
        <x:v> 表内公式可检查</x:v>
      </x:c>
      <x:c r="D8" s="4" t="str">
        <x:v> 不要手动覆盖公式</x:v>
      </x:c>
    </x:row>
    <x:row r="9" ht="56" customHeight="1">
      <x:c r="A9" s="4" t="str">
        <x:v>金额与口径</x:v>
      </x:c>
      <x:c r="B9" s="4" t="str">
        <x:v>美元；稳定运营的完整12个月；所得税前</x:v>
      </x:c>
      <x:c r="C9" s="84" t="str">
        <x:v> 预算含预备费；备用金单列</x:v>
      </x:c>
      <x:c r="D9" s="4" t="str">
        <x:v> 不是今天开工后的第一个年度现金流</x:v>
      </x:c>
    </x:row>
    <x:row r="10" ht="56" customHeight="1">
      <x:c r="A10" s="4" t="str">
        <x:v>零贷款模式</x:v>
      </x:c>
      <x:c r="B10" s="4" t="str">
        <x:v>将输入参数B18设为0；成本预算将自动剔除融资费用</x:v>
      </x:c>
      <x:c r="C10" s="84" t="str">
        <x:v> 不含融资预算＋运营备用金</x:v>
      </x:c>
      <x:c r="D10" s="4" t="str">
        <x:v> 本表贷款仅模拟单独等额本息贷款</x:v>
      </x:c>
    </x:row>
    <x:row r="11" ht="56" customHeight="1">
      <x:c r="A11" s="4" t="str">
        <x:v>先看校验</x:v>
      </x:c>
      <x:c r="B11" s="4" t="str">
        <x:v>输入参数B32、核算结果B33须显示通过</x:v>
      </x:c>
      <x:c r="C11" s="84" t="str">
        <x:v> 检查非负值、比率、年期和自有现金</x:v>
      </x:c>
      <x:c r="D11" s="4" t="str">
        <x:v> 通过不代表报价可靠、合法可建或能贷款</x:v>
      </x:c>
    </x:row>
    <x:row r="12" ht="56" customHeight="1">
      <x:c r="A12" s="4" t="str">
        <x:v>未覆盖</x:v>
      </x:c>
      <x:c r="B12" s="4" t="str">
        <x:v>主屋重贷、只付息、气球贷、分月提款、税务和退出价值</x:v>
      </x:c>
      <x:c r="C12" s="84" t="str">
        <x:v> 阅读正文算例并另建专业模型</x:v>
      </x:c>
      <x:c r="D12" s="4" t="str">
        <x:v> 本表不能替代银行、会计师或逐址工程审查</x:v>
      </x:c>
    </x:row>
    <x:row r="13" ht="56" customHeight="1">
      <x:c r="A13" s="4" t="str">
        <x:v>模型规模</x:v>
      </x:c>
      <x:c r="B13" s="4" t="str">
        <x:v>5张工作表；无宏；不依赖其他外部工作簿</x:v>
      </x:c>
      <x:c r="C13" s="84" t="str">
        <x:v> 打开Excel或兼容软件可重算</x:v>
      </x:c>
      <x:c r="D13" s="4" t="str">
        <x:v> 保护好原始副本，另存实际项目版本</x:v>
      </x:c>
    </x:row>
    <x:row r="14" ht="56" customHeight="1">
      <x:c r="A14" s="4" t="str">
        <x:v>750面积门槛</x:v>
      </x:c>
      <x:c r="B14" s="4" t="str">
        <x:v>特定影响费不超过750平方英尺豁免；不等于所有费用全免</x:v>
      </x:c>
      <x:c r="C14" s="84" t="str">
        <x:v> https://leginfo.legislature.ca.gov/faces/codes_displaySection.xhtml?lawCode=GOV&amp;sectionNum=66311.5.</x:v>
      </x:c>
      <x:c r="D14" s="4" t="str">
        <x:v> 学校、连接及容量费用另行核定</x:v>
      </x:c>
    </x:row>
    <x:row r="15" ht="56" customHeight="1">
      <x:c r="A15" s="4" t="str">
        <x:v>审查时间</x:v>
      </x:c>
      <x:c r="B15" s="4" t="str">
        <x:v>完整性和完整申请审查的法定时限有条件与例外</x:v>
      </x:c>
      <x:c r="C15" s="84" t="str">
        <x:v> https://leginfo.legislature.ca.gov/faces/codes_displaySection.xhtml?lawCode=GOV&amp;sectionNum=66317.</x:v>
      </x:c>
      <x:c r="D15" s="4" t="str">
        <x:v> 不等于交图后立即可以开工或入住</x:v>
      </x:c>
    </x:row>
    <x:row r="16" ht="56" customHeight="1">
      <x:c r="A16" s="4" t="str">
        <x:v>州级ADU手册</x:v>
      </x:c>
      <x:c r="B16" s="4" t="str">
        <x:v>HCD，March 2026；以现行法规与地址核查为准</x:v>
      </x:c>
      <x:c r="C16" s="84" t="str">
        <x:v> https://www.hcd.ca.gov/building-standards/adu/handbook</x:v>
      </x:c>
      <x:c r="D16" s="4" t="str">
        <x:v> 不能替代地方部门书面答复</x:v>
      </x:c>
    </x:row>
    <x:row r="17" ht="56" customHeight="1">
      <x:c r="A17" s="4" t="str">
        <x:v>能源规范</x:v>
      </x:c>
      <x:c r="B17" s="4" t="str">
        <x:v>2026年许可申请须核查2025版能源规范</x:v>
      </x:c>
      <x:c r="C17" s="84" t="str">
        <x:v> https://www.energy.ca.gov/programs-and-topics/programs/building-energy-efficiency-standards/2025-building-energy-efficiency</x:v>
      </x:c>
      <x:c r="D17" s="4" t="str">
        <x:v> 光伏成本为教学假设，须按合规方案重报</x:v>
      </x:c>
    </x:row>
    <x:row r="18" ht="56" customHeight="1">
      <x:c r="A18" s="4" t="str">
        <x:v>房产税增量</x:v>
      </x:c>
      <x:c r="B18" s="4" t="str">
        <x:v>新增工程价值评估通常不重评未改动原有部分</x:v>
      </x:c>
      <x:c r="C18" s="84" t="str">
        <x:v> https://www.boe.ca.gov/proptaxes/newconstructionproperty.htm</x:v>
      </x:c>
      <x:c r="D18" s="4" t="str">
        <x:v> 实际估值、税率和直接征费由具体税区核定</x:v>
      </x:c>
    </x:row>
    <x:row r="19" ht="56" customHeight="1">
      <x:c r="A19" s="4" t="str">
        <x:v>补助</x:v>
      </x:c>
      <x:c r="B19" s="4" t="str">
        <x:v>不得把未授予补助作为开工资金</x:v>
      </x:c>
      <x:c r="C19" s="84" t="str">
        <x:v> https://www.calhfa.ca.gov/adu/</x:v>
      </x:c>
      <x:c r="D19" s="4" t="str">
        <x:v> 核验日页面称最近一轮资金已分配完</x:v>
      </x:c>
    </x:row>
    <x:row r="20" ht="56" customHeight="1">
      <x:c r="A20" s="4" t="str">
        <x:v>HELOC风险</x:v>
      </x:c>
      <x:c r="B20" s="4" t="str">
        <x:v>还款期和浮动利率可能提高月付</x:v>
      </x:c>
      <x:c r="C20" s="84" t="str">
        <x:v> https://www.consumerfinance.gov/ask-cfpb/what-is-a-home-equity-line-of-credit-heloc-en-107/</x:v>
      </x:c>
      <x:c r="D20" s="4" t="str">
        <x:v> 本表不模拟HELOC合同</x:v>
      </x:c>
    </x:row>
    <x:row r="21" ht="56" customHeight="1">
      <x:c r="A21" s="4" t="str">
        <x:v>税务资料</x:v>
      </x:c>
      <x:c r="B21" s="4" t="str">
        <x:v>IRS Publication 527（2025年度），一般出租税务边界</x:v>
      </x:c>
      <x:c r="C21" s="84" t="str">
        <x:v> https://www.irs.gov/publications/p527</x:v>
      </x:c>
      <x:c r="D21" s="4" t="str">
        <x:v> 不是完整2026报税方案</x:v>
      </x:c>
    </x:row>
    <x:row r="22" ht="56" customHeight="1">
      <x:c r="A22" s="4" t="str">
        <x:v>所有数字输入来源</x:v>
      </x:c>
      <x:c r="B22" s="4" t="str">
        <x:v>教学假设；与本篇文章统一；并非抓取的市场数据</x:v>
      </x:c>
      <x:c r="C22" s="84" t="str">
        <x:v> 实际替换：图纸、报价、租约、贷款表、税费和保险文件</x:v>
      </x:c>
      <x:c r="D22" s="4" t="str">
        <x:v> 未由独立持牌专业人士审校</x:v>
      </x:c>
    </x:row>
    <x:row r="23" ht="25" customHeight="1">
      <x:c r="A23" s="4"/>
      <x:c r="B23" s="4"/>
      <x:c r="C23" s="4"/>
      <x:c r="D23" s="4"/>
    </x:row>
    <x:row r="24" ht="25" customHeight="1">
      <x:c r="A24" s="4"/>
      <x:c r="B24" s="4"/>
      <x:c r="C24" s="4"/>
      <x:c r="D24" s="4"/>
    </x:row>
    <x:row r="25" ht="25" customHeight="1">
      <x:c r="A25" s="4"/>
      <x:c r="B25" s="4"/>
      <x:c r="C25" s="4"/>
      <x:c r="D25" s="4"/>
    </x:row>
    <x:row r="26" ht="25" customHeight="1">
      <x:c r="A26" s="4"/>
      <x:c r="B26" s="4"/>
      <x:c r="C26" s="4"/>
      <x:c r="D26" s="4"/>
    </x:row>
    <x:row r="27" ht="25" customHeight="1">
      <x:c r="A27" s="4"/>
      <x:c r="B27" s="4"/>
      <x:c r="C27" s="4"/>
      <x:c r="D27" s="4"/>
    </x:row>
    <x:row r="28" ht="25" customHeight="1">
      <x:c r="A28" s="4"/>
      <x:c r="B28" s="4"/>
      <x:c r="C28" s="4"/>
      <x:c r="D28" s="4"/>
    </x:row>
    <x:row r="29" ht="25" customHeight="1">
      <x:c r="A29" s="4"/>
      <x:c r="B29" s="4"/>
      <x:c r="C29" s="4"/>
      <x:c r="D29" s="4"/>
    </x:row>
    <x:row r="30" ht="25" customHeight="1">
      <x:c r="A30" s="4"/>
      <x:c r="B30" s="4"/>
      <x:c r="C30" s="4"/>
      <x:c r="D30" s="4"/>
    </x:row>
    <x:row r="31" ht="25" customHeight="1">
      <x:c r="A31" s="4"/>
      <x:c r="B31" s="4"/>
      <x:c r="C31" s="4"/>
      <x:c r="D31" s="4"/>
    </x:row>
    <x:row r="32" ht="25" customHeight="1">
      <x:c r="A32" s="4"/>
      <x:c r="B32" s="4"/>
      <x:c r="C32" s="4"/>
      <x:c r="D32" s="4"/>
    </x:row>
    <x:row r="33" ht="25" customHeight="1">
      <x:c r="A33" s="4"/>
      <x:c r="B33" s="4"/>
      <x:c r="C33" s="4"/>
      <x:c r="D33" s="4"/>
    </x:row>
    <x:row r="34" ht="25" customHeight="1">
      <x:c r="A34" s="4"/>
      <x:c r="B34" s="4"/>
      <x:c r="C34" s="4"/>
      <x:c r="D34" s="4"/>
    </x:row>
    <x:row r="35" ht="25" customHeight="1">
      <x:c r="A35" s="4"/>
      <x:c r="B35" s="4"/>
      <x:c r="C35" s="4"/>
      <x:c r="D35" s="4"/>
    </x:row>
    <x:row r="36" ht="25" customHeight="1">
      <x:c r="A36" s="4"/>
      <x:c r="B36" s="4"/>
      <x:c r="C36" s="4"/>
      <x:c r="D36" s="4"/>
    </x:row>
    <x:row r="37" ht="25" customHeight="1">
      <x:c r="A37" s="4"/>
      <x:c r="B37" s="4"/>
      <x:c r="C37" s="4"/>
      <x:c r="D37" s="4"/>
    </x:row>
    <x:row r="38" ht="25" customHeight="1">
      <x:c r="A38" s="4"/>
      <x:c r="B38" s="4"/>
      <x:c r="C38" s="4"/>
      <x:c r="D38" s="4"/>
    </x:row>
    <x:row r="39" ht="25" customHeight="1">
      <x:c r="A39" s="4"/>
      <x:c r="B39" s="4"/>
      <x:c r="C39" s="4"/>
      <x:c r="D39" s="4"/>
    </x:row>
    <x:row r="40" ht="25" customHeight="1">
      <x:c r="A40" s="4"/>
      <x:c r="B40" s="4"/>
      <x:c r="C40" s="4"/>
      <x:c r="D40" s="4"/>
    </x:row>
    <x:row r="41" ht="25" customHeight="1">
      <x:c r="A41" s="4"/>
      <x:c r="B41" s="4"/>
      <x:c r="C41" s="4"/>
      <x:c r="D41" s="4"/>
    </x:row>
    <x:row r="42" ht="25" customHeight="1">
      <x:c r="A42" s="4"/>
      <x:c r="B42" s="4"/>
      <x:c r="C42" s="4"/>
      <x:c r="D42" s="4"/>
    </x:row>
    <x:row r="43" ht="25" customHeight="1">
      <x:c r="A43" s="4"/>
      <x:c r="B43" s="4"/>
      <x:c r="C43" s="4"/>
      <x:c r="D43" s="4"/>
    </x:row>
    <x:row r="44" ht="25" customHeight="1">
      <x:c r="A44" s="4"/>
      <x:c r="B44" s="4"/>
      <x:c r="C44" s="4"/>
      <x:c r="D44" s="4"/>
    </x:row>
    <x:row r="45" ht="25" customHeight="1">
      <x:c r="A45" s="4"/>
      <x:c r="B45" s="4"/>
      <x:c r="C45" s="4"/>
      <x:c r="D45" s="4"/>
    </x:row>
    <x:row r="46" ht="25" customHeight="1">
      <x:c r="A46" s="4"/>
      <x:c r="B46" s="4"/>
      <x:c r="C46" s="4"/>
      <x:c r="D46" s="4"/>
    </x:row>
    <x:row r="47" ht="25" customHeight="1">
      <x:c r="A47" s="4"/>
      <x:c r="B47" s="4"/>
      <x:c r="C47" s="4"/>
      <x:c r="D47" s="4"/>
    </x:row>
    <x:row r="48" ht="25" customHeight="1">
      <x:c r="A48" s="4"/>
      <x:c r="B48" s="4"/>
      <x:c r="C48" s="4"/>
      <x:c r="D48" s="4"/>
    </x:row>
    <x:row r="49" ht="25" customHeight="1">
      <x:c r="A49" s="4"/>
      <x:c r="B49" s="4"/>
      <x:c r="C49" s="4"/>
      <x:c r="D49" s="4"/>
    </x:row>
    <x:row r="50" ht="25" customHeight="1">
      <x:c r="A50" s="4"/>
      <x:c r="B50" s="4"/>
      <x:c r="C50" s="4"/>
      <x:c r="D50" s="4"/>
    </x:row>
    <x:row r="51" ht="25" customHeight="1">
      <x:c r="A51" s="4"/>
      <x:c r="B51" s="4"/>
      <x:c r="C51" s="4"/>
      <x:c r="D51" s="4"/>
    </x:row>
    <x:row r="52" ht="25" customHeight="1">
      <x:c r="A52" s="4"/>
      <x:c r="B52" s="4"/>
      <x:c r="C52" s="4"/>
      <x:c r="D52" s="4"/>
    </x:row>
    <x:row r="53" ht="25" customHeight="1">
      <x:c r="A53" s="4"/>
      <x:c r="B53" s="4"/>
      <x:c r="C53" s="4"/>
      <x:c r="D53" s="4"/>
    </x:row>
    <x:row r="54" ht="25" customHeight="1">
      <x:c r="A54" s="4"/>
      <x:c r="B54" s="4"/>
      <x:c r="C54" s="4"/>
      <x:c r="D54" s="4"/>
    </x:row>
    <x:row r="55" ht="25" customHeight="1">
      <x:c r="A55" s="4"/>
      <x:c r="B55" s="4"/>
      <x:c r="C55" s="4"/>
      <x:c r="D55" s="4"/>
    </x:row>
    <x:row r="56" ht="25" customHeight="1">
      <x:c r="A56" s="4"/>
      <x:c r="B56" s="4"/>
      <x:c r="C56" s="4"/>
      <x:c r="D56" s="4"/>
    </x:row>
    <x:row r="57" ht="25" customHeight="1">
      <x:c r="A57" s="4"/>
      <x:c r="B57" s="4"/>
      <x:c r="C57" s="4"/>
      <x:c r="D57" s="4"/>
    </x:row>
    <x:row r="58" ht="25" customHeight="1">
      <x:c r="A58" s="4"/>
      <x:c r="B58" s="4"/>
      <x:c r="C58" s="4"/>
      <x:c r="D58" s="4"/>
    </x:row>
    <x:row r="59" ht="25" customHeight="1">
      <x:c r="A59" s="4"/>
      <x:c r="B59" s="4"/>
      <x:c r="C59" s="4"/>
      <x:c r="D59" s="4"/>
    </x:row>
    <x:row r="60" ht="25" customHeight="1">
      <x:c r="A60" s="4"/>
      <x:c r="B60" s="4"/>
      <x:c r="C60" s="4"/>
      <x:c r="D60" s="4"/>
    </x:row>
    <x:row r="61" ht="25" customHeight="1">
      <x:c r="A61" s="4"/>
      <x:c r="B61" s="4"/>
      <x:c r="C61" s="4"/>
      <x:c r="D61" s="4"/>
    </x:row>
    <x:row r="62" ht="25" customHeight="1">
      <x:c r="A62" s="4"/>
      <x:c r="B62" s="4"/>
      <x:c r="C62" s="4"/>
      <x:c r="D62" s="4"/>
    </x:row>
    <x:row r="63" ht="25" customHeight="1">
      <x:c r="A63" s="4"/>
      <x:c r="B63" s="4"/>
      <x:c r="C63" s="4"/>
      <x:c r="D63" s="4"/>
    </x:row>
    <x:row r="64" ht="25" customHeight="1">
      <x:c r="A64" s="4"/>
      <x:c r="B64" s="4"/>
      <x:c r="C64" s="4"/>
      <x:c r="D64" s="4"/>
    </x:row>
    <x:row r="65" ht="25" customHeight="1">
      <x:c r="A65" s="4"/>
      <x:c r="B65" s="4"/>
      <x:c r="C65" s="4"/>
      <x:c r="D65" s="4"/>
    </x:row>
  </x:sheetData>
  <x:mergeCells>
    <x:mergeCell ref="A1:D1"/>
    <x:mergeCell ref="A2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20" hidden="0" customWidth="1"/>
    <x:col min="3" max="3" width="53" hidden="0" customWidth="1"/>
    <x:col min="4" max="4" width="38" hidden="0" customWidth="1"/>
  </x:cols>
  <x:sheetData>
    <x:row r="1" ht="38" customHeight="1">
      <x:c r="A1" s="9" t="str">
        <x:v>ADU完整成本预算</x:v>
      </x:c>
      <x:c r="B1" s="9"/>
      <x:c r="C1" s="9"/>
      <x:c r="D1" s="9"/>
    </x:row>
    <x:row r="2" ht="23" customHeight="1">
      <x:c r="A2" s="12" t="str">
        <x:v>金额：美元｜黄色单元格为教学假设，请用同一交付范围的书面报价替换。融资费用仅在贷款金额大于零时计入。</x:v>
      </x:c>
      <x:c r="B2" s="12"/>
      <x:c r="C2" s="12"/>
      <x:c r="D2" s="12"/>
    </x:row>
    <x:row r="3" ht="23" customHeight="1">
      <x:c r="A3" s="12"/>
      <x:c r="B3" s="12"/>
      <x:c r="C3" s="12"/>
      <x:c r="D3" s="12"/>
    </x:row>
    <x:row r="4" ht="25" customHeight="1">
      <x:c r="A4" s="4"/>
      <x:c r="B4" s="4"/>
      <x:c r="C4" s="4"/>
      <x:c r="D4" s="4"/>
    </x:row>
    <x:row r="5" ht="30" customHeight="1">
      <x:c r="A5" s="15" t="str">
        <x:v>费用项目</x:v>
      </x:c>
      <x:c r="B5" s="15" t="str">
        <x:v>预算（美元）</x:v>
      </x:c>
      <x:c r="C5" s="15" t="str">
        <x:v>范围与计算说明</x:v>
      </x:c>
      <x:c r="D5" s="15" t="str">
        <x:v>证据与核验状态</x:v>
      </x:c>
    </x:row>
    <x:row r="6" ht="34" customHeight="1">
      <x:c r="A6" s="4" t="str">
        <x:v>场地调查、测量、土壤等</x:v>
      </x:c>
      <x:c r="B6" s="22" t="n">
        <x:v>5000</x:v>
      </x:c>
      <x:c r="C6" s="4" t="str">
        <x:v> 前期勘查；按主管部门清单确定</x:v>
      </x:c>
      <x:c r="D6" s="4" t="str">
        <x:v> 教学假设；待报价</x:v>
      </x:c>
    </x:row>
    <x:row r="7" ht="34" customHeight="1">
      <x:c r="A7" s="4" t="str">
        <x:v>建筑、结构与能源文件</x:v>
      </x:c>
      <x:c r="B7" s="22" t="n">
        <x:v>15000</x:v>
      </x:c>
      <x:c r="C7" s="4" t="str">
        <x:v> 含图纸、合规计算；修改范围须核实</x:v>
      </x:c>
      <x:c r="D7" s="4" t="str">
        <x:v> 教学假设；待报价</x:v>
      </x:c>
    </x:row>
    <x:row r="8" ht="34" customHeight="1">
      <x:c r="A8" s="4" t="str">
        <x:v>许可、图审及常规检查</x:v>
      </x:c>
      <x:c r="B8" s="22" t="n">
        <x:v>7000</x:v>
      </x:c>
      <x:c r="C8" s="4" t="str">
        <x:v> 不能假定750平方英尺以下全部免收费</x:v>
      </x:c>
      <x:c r="D8" s="4" t="str">
        <x:v> 教学假设；待部门核费</x:v>
      </x:c>
    </x:row>
    <x:row r="9" ht="34" customHeight="1">
      <x:c r="A9" s="4" t="str">
        <x:v>学校费及其他公共收费</x:v>
      </x:c>
      <x:c r="B9" s="22" t="n">
        <x:v>3000</x:v>
      </x:c>
      <x:c r="C9" s="4" t="str">
        <x:v> 本例600平方英尺；须逐项核费</x:v>
      </x:c>
      <x:c r="D9" s="4" t="str">
        <x:v> 教学假设；待学区等核费</x:v>
      </x:c>
    </x:row>
    <x:row r="10" ht="34" customHeight="1">
      <x:c r="A10" s="4" t="str">
        <x:v>主体施工合同</x:v>
      </x:c>
      <x:c r="B10" s="22" t="n">
        <x:v>185000</x:v>
      </x:c>
      <x:c r="C10" s="4" t="str">
        <x:v> 含常规基础、主体、内装及室内机电</x:v>
      </x:c>
      <x:c r="D10" s="4" t="str">
        <x:v> 教学假设；待完整报价</x:v>
      </x:c>
    </x:row>
    <x:row r="11" ht="34" customHeight="1">
      <x:c r="A11" s="4" t="str">
        <x:v>合同外拆除、场地与额外排水</x:v>
      </x:c>
      <x:c r="B11" s="22" t="n">
        <x:v>10000</x:v>
      </x:c>
      <x:c r="C11" s="4" t="str">
        <x:v> 不重复计入主体已含常规基础</x:v>
      </x:c>
      <x:c r="D11" s="4" t="str">
        <x:v> 教学假设；待报价</x:v>
      </x:c>
    </x:row>
    <x:row r="12" ht="34" customHeight="1">
      <x:c r="A12" s="4" t="str">
        <x:v>接管、开沟及服务升级</x:v>
      </x:c>
      <x:c r="B12" s="22" t="n">
        <x:v>22000</x:v>
      </x:c>
      <x:c r="C12" s="4" t="str">
        <x:v> 区分私人施工与公共服务商收费</x:v>
      </x:c>
      <x:c r="D12" s="4" t="str">
        <x:v> 教学假设；待服务商方案</x:v>
      </x:c>
    </x:row>
    <x:row r="13" ht="34" customHeight="1">
      <x:c r="A13" s="4" t="str">
        <x:v>光伏及能源、电气合规</x:v>
      </x:c>
      <x:c r="B13" s="22" t="n">
        <x:v>10000</x:v>
      </x:c>
      <x:c r="C13" s="4" t="str">
        <x:v> 只列主体合同未含部分</x:v>
      </x:c>
      <x:c r="D13" s="4" t="str">
        <x:v> 教学假设；待合规方案</x:v>
      </x:c>
    </x:row>
    <x:row r="14" ht="34" customHeight="1">
      <x:c r="A14" s="4" t="str">
        <x:v>家电、围栏、通道及恢复</x:v>
      </x:c>
      <x:c r="B14" s="22" t="n">
        <x:v>8000</x:v>
      </x:c>
      <x:c r="C14" s="4" t="str">
        <x:v> 核对是否与主体合同重复</x:v>
      </x:c>
      <x:c r="D14" s="4" t="str">
        <x:v> 教学假设；待报价</x:v>
      </x:c>
    </x:row>
    <x:row r="15" ht="34" customHeight="1">
      <x:c r="A15" s="4" t="str">
        <x:v>独立检查、测试及收尾</x:v>
      </x:c>
      <x:c r="B15" s="22" t="n">
        <x:v>3000</x:v>
      </x:c>
      <x:c r="C15" s="4" t="str">
        <x:v> 不与政府检查费用重复</x:v>
      </x:c>
      <x:c r="D15" s="4" t="str">
        <x:v> 教学假设；待报价</x:v>
      </x:c>
    </x:row>
    <x:row r="16" ht="34" customHeight="1">
      <x:c r="A16" s="32" t="str">
        <x:v>已识别成本小计</x:v>
      </x:c>
      <x:c r="B16" s="33" t="n">
        <x:f>SUM(B6:B15)</x:f>
        <x:v>268000</x:v>
      </x:c>
      <x:c r="C16" s="32" t="str">
        <x:v> 以上10项合计</x:v>
      </x:c>
      <x:c r="D16" s="32" t="str">
        <x:v> 自动计算</x:v>
      </x:c>
    </x:row>
    <x:row r="17" ht="34" customHeight="1">
      <x:c r="A17" s="4" t="str">
        <x:v>未预见项目预备费</x:v>
      </x:c>
      <x:c r="B17" s="22" t="n">
        <x:v>22000</x:v>
      </x:c>
      <x:c r="C17" s="4" t="str">
        <x:v> 不是必然支出；完工后按实际更新</x:v>
      </x:c>
      <x:c r="D17" s="4" t="str">
        <x:v> 教学假设；按场地风险重估</x:v>
      </x:c>
    </x:row>
    <x:row r="18" ht="34" customHeight="1">
      <x:c r="A18" s="32" t="str">
        <x:v>不含融资的项目预算</x:v>
      </x:c>
      <x:c r="B18" s="33" t="n">
        <x:f>SUM(B16:B17)</x:f>
        <x:v>290000</x:v>
      </x:c>
      <x:c r="C18" s="32" t="str">
        <x:v> 已识别成本＋预备费</x:v>
      </x:c>
      <x:c r="D18" s="32" t="str">
        <x:v> 自动计算</x:v>
      </x:c>
    </x:row>
    <x:row r="19" ht="34" customHeight="1">
      <x:c r="A19" s="4" t="str">
        <x:v>贷款费用及建设期利息（输入）</x:v>
      </x:c>
      <x:c r="B19" s="22" t="n">
        <x:v>10000</x:v>
      </x:c>
      <x:c r="C19" s="4" t="str">
        <x:v> 贷款为零时不计入；提款与工期须另建表</x:v>
      </x:c>
      <x:c r="D19" s="4" t="str">
        <x:v> 教学假设；待贷款报价</x:v>
      </x:c>
    </x:row>
    <x:row r="20" ht="34" customHeight="1">
      <x:c r="A20" s="4" t="str">
        <x:v>本方案采用融资费用</x:v>
      </x:c>
      <x:c r="B20" s="28" t="n">
        <x:f>IF('输入参数'!B18&gt;0,B19,0)</x:f>
        <x:v>10000</x:v>
      </x:c>
      <x:c r="C20" s="4" t="str">
        <x:v> 贷款额&gt;0才采用上行费用</x:v>
      </x:c>
      <x:c r="D20" s="4" t="str">
        <x:v> 自动计算</x:v>
      </x:c>
    </x:row>
    <x:row r="21" ht="34" customHeight="1">
      <x:c r="A21" s="32" t="str">
        <x:v>本方案项目预算</x:v>
      </x:c>
      <x:c r="B21" s="33" t="n">
        <x:f>SUM(B18,B20)</x:f>
        <x:v>300000</x:v>
      </x:c>
      <x:c r="C21" s="32" t="str">
        <x:v> 不含融资预算＋实际采用融资费用</x:v>
      </x:c>
      <x:c r="D21" s="32" t="str">
        <x:v> 自动计算</x:v>
      </x:c>
    </x:row>
    <x:row r="22" ht="34" customHeight="1">
      <x:c r="A22" s="4" t="str">
        <x:v>运营备用金</x:v>
      </x:c>
      <x:c r="B22" s="28" t="n">
        <x:f>'输入参数'!B21</x:f>
        <x:v>12000</x:v>
      </x:c>
      <x:c r="C22" s="4" t="str">
        <x:v> 从输入参数读取；不是已花掉的工程成本</x:v>
      </x:c>
      <x:c r="D22" s="4" t="str">
        <x:v> 自动计算</x:v>
      </x:c>
    </x:row>
    <x:row r="23" ht="34" customHeight="1">
      <x:c r="A23" s="32" t="str">
        <x:v>总资金需求（含备用金）</x:v>
      </x:c>
      <x:c r="B23" s="33" t="n">
        <x:f>SUM(B21:B22)</x:f>
        <x:v>312000</x:v>
      </x:c>
      <x:c r="C23" s="32" t="str">
        <x:v> 项目预算＋运营备用金</x:v>
      </x:c>
      <x:c r="D23" s="32" t="str">
        <x:v> 自动计算</x:v>
      </x:c>
    </x:row>
    <x:row r="24" ht="34" customHeight="1">
      <x:c r="A24" s="4" t="str">
        <x:v>计划贷款金额</x:v>
      </x:c>
      <x:c r="B24" s="28" t="n">
        <x:f>'输入参数'!B18</x:f>
        <x:v>210000</x:v>
      </x:c>
      <x:c r="C24" s="4" t="str">
        <x:v> 提款条件须核实；额度不等于到账</x:v>
      </x:c>
      <x:c r="D24" s="4" t="str">
        <x:v> 自动计算</x:v>
      </x:c>
    </x:row>
    <x:row r="25" ht="34" customHeight="1">
      <x:c r="A25" s="32" t="str">
        <x:v>需投入自有现金</x:v>
      </x:c>
      <x:c r="B25" s="33" t="n">
        <x:f>B23-B24</x:f>
        <x:v>102000</x:v>
      </x:c>
      <x:c r="C25" s="32" t="str">
        <x:v> 总资金需求−贷款</x:v>
      </x:c>
      <x:c r="D25" s="32" t="str">
        <x:v> 自动计算</x:v>
      </x:c>
    </x:row>
    <x:row r="26" ht="34" customHeight="1">
      <x:c r="A26" s="4" t="str">
        <x:v>主体施工单价（美元/平方英尺）</x:v>
      </x:c>
      <x:c r="B26" s="28" t="n">
        <x:f>IF('输入参数'!B6&gt;0,B10/'输入参数'!B6,0)</x:f>
        <x:v>308.3333333333333</x:v>
      </x:c>
      <x:c r="C26" s="4" t="str">
        <x:v> 按室内可居住面积计算</x:v>
      </x:c>
      <x:c r="D26" s="4" t="str">
        <x:v> 自动计算</x:v>
      </x:c>
    </x:row>
    <x:row r="27" ht="34" customHeight="1">
      <x:c r="A27" s="4" t="str">
        <x:v>全部项目单价（美元/平方英尺）</x:v>
      </x:c>
      <x:c r="B27" s="28" t="n">
        <x:f>IF('输入参数'!B6&gt;0,B21/'输入参数'!B6,0)</x:f>
        <x:v>500</x:v>
      </x:c>
      <x:c r="C27" s="4" t="str">
        <x:v> 不含运营备用金</x:v>
      </x:c>
      <x:c r="D27" s="4" t="str">
        <x:v> 自动计算</x:v>
      </x:c>
    </x:row>
    <x:row r="28" ht="25" customHeight="1">
      <x:c r="A28" s="4"/>
      <x:c r="B28" s="4"/>
      <x:c r="C28" s="4"/>
      <x:c r="D28" s="4"/>
    </x:row>
    <x:row r="29" ht="25" customHeight="1">
      <x:c r="A29" s="4"/>
      <x:c r="B29" s="4"/>
      <x:c r="C29" s="4"/>
      <x:c r="D29" s="4"/>
    </x:row>
    <x:row r="30" ht="25" customHeight="1">
      <x:c r="A30" s="4"/>
      <x:c r="B30" s="4"/>
      <x:c r="C30" s="4"/>
      <x:c r="D30" s="4"/>
    </x:row>
    <x:row r="31" ht="25" customHeight="1">
      <x:c r="A31" s="4"/>
      <x:c r="B31" s="4"/>
      <x:c r="C31" s="4"/>
      <x:c r="D31" s="4"/>
    </x:row>
    <x:row r="32" ht="25" customHeight="1">
      <x:c r="A32" s="4"/>
      <x:c r="B32" s="4"/>
      <x:c r="C32" s="4"/>
      <x:c r="D32" s="4"/>
    </x:row>
    <x:row r="33" ht="25" customHeight="1">
      <x:c r="A33" s="4"/>
      <x:c r="B33" s="4"/>
      <x:c r="C33" s="4"/>
      <x:c r="D33" s="4"/>
    </x:row>
    <x:row r="34" ht="25" customHeight="1">
      <x:c r="A34" s="4"/>
      <x:c r="B34" s="4"/>
      <x:c r="C34" s="4"/>
      <x:c r="D34" s="4"/>
    </x:row>
    <x:row r="35" ht="25" customHeight="1">
      <x:c r="A35" s="4"/>
      <x:c r="B35" s="4"/>
      <x:c r="C35" s="4"/>
      <x:c r="D35" s="4"/>
    </x:row>
    <x:row r="36" ht="25" customHeight="1">
      <x:c r="A36" s="4"/>
      <x:c r="B36" s="4"/>
      <x:c r="C36" s="4"/>
      <x:c r="D36" s="4"/>
    </x:row>
    <x:row r="37" ht="25" customHeight="1">
      <x:c r="A37" s="4"/>
      <x:c r="B37" s="4"/>
      <x:c r="C37" s="4"/>
      <x:c r="D37" s="4"/>
    </x:row>
    <x:row r="38" ht="25" customHeight="1">
      <x:c r="A38" s="4"/>
      <x:c r="B38" s="4"/>
      <x:c r="C38" s="4"/>
      <x:c r="D38" s="4"/>
    </x:row>
    <x:row r="39" ht="25" customHeight="1">
      <x:c r="A39" s="4"/>
      <x:c r="B39" s="4"/>
      <x:c r="C39" s="4"/>
      <x:c r="D39" s="4"/>
    </x:row>
    <x:row r="40" ht="25" customHeight="1">
      <x:c r="A40" s="4"/>
      <x:c r="B40" s="4"/>
      <x:c r="C40" s="4"/>
      <x:c r="D40" s="4"/>
    </x:row>
    <x:row r="41" ht="25" customHeight="1">
      <x:c r="A41" s="4"/>
      <x:c r="B41" s="4"/>
      <x:c r="C41" s="4"/>
      <x:c r="D41" s="4"/>
    </x:row>
    <x:row r="42" ht="25" customHeight="1">
      <x:c r="A42" s="4"/>
      <x:c r="B42" s="4"/>
      <x:c r="C42" s="4"/>
      <x:c r="D42" s="4"/>
    </x:row>
    <x:row r="43" ht="25" customHeight="1">
      <x:c r="A43" s="4"/>
      <x:c r="B43" s="4"/>
      <x:c r="C43" s="4"/>
      <x:c r="D43" s="4"/>
    </x:row>
    <x:row r="44" ht="25" customHeight="1">
      <x:c r="A44" s="4"/>
      <x:c r="B44" s="4"/>
      <x:c r="C44" s="4"/>
      <x:c r="D44" s="4"/>
    </x:row>
    <x:row r="45" ht="25" customHeight="1">
      <x:c r="A45" s="4"/>
      <x:c r="B45" s="4"/>
      <x:c r="C45" s="4"/>
      <x:c r="D45" s="4"/>
    </x:row>
    <x:row r="46" ht="25" customHeight="1">
      <x:c r="A46" s="4"/>
      <x:c r="B46" s="4"/>
      <x:c r="C46" s="4"/>
      <x:c r="D46" s="4"/>
    </x:row>
    <x:row r="47" ht="25" customHeight="1">
      <x:c r="A47" s="4"/>
      <x:c r="B47" s="4"/>
      <x:c r="C47" s="4"/>
      <x:c r="D47" s="4"/>
    </x:row>
    <x:row r="48" ht="25" customHeight="1">
      <x:c r="A48" s="4"/>
      <x:c r="B48" s="4"/>
      <x:c r="C48" s="4"/>
      <x:c r="D48" s="4"/>
    </x:row>
    <x:row r="49" ht="25" customHeight="1">
      <x:c r="A49" s="4"/>
      <x:c r="B49" s="4"/>
      <x:c r="C49" s="4"/>
      <x:c r="D49" s="4"/>
    </x:row>
    <x:row r="50" ht="25" customHeight="1">
      <x:c r="A50" s="4"/>
      <x:c r="B50" s="4"/>
      <x:c r="C50" s="4"/>
      <x:c r="D50" s="4"/>
    </x:row>
    <x:row r="51" ht="25" customHeight="1">
      <x:c r="A51" s="4"/>
      <x:c r="B51" s="4"/>
      <x:c r="C51" s="4"/>
      <x:c r="D51" s="4"/>
    </x:row>
    <x:row r="52" ht="25" customHeight="1">
      <x:c r="A52" s="4"/>
      <x:c r="B52" s="4"/>
      <x:c r="C52" s="4"/>
      <x:c r="D52" s="4"/>
    </x:row>
    <x:row r="53" ht="25" customHeight="1">
      <x:c r="A53" s="4"/>
      <x:c r="B53" s="4"/>
      <x:c r="C53" s="4"/>
      <x:c r="D53" s="4"/>
    </x:row>
    <x:row r="54" ht="25" customHeight="1">
      <x:c r="A54" s="4"/>
      <x:c r="B54" s="4"/>
      <x:c r="C54" s="4"/>
      <x:c r="D54" s="4"/>
    </x:row>
    <x:row r="55" ht="25" customHeight="1">
      <x:c r="A55" s="4"/>
      <x:c r="B55" s="4"/>
      <x:c r="C55" s="4"/>
      <x:c r="D55" s="4"/>
    </x:row>
    <x:row r="56" ht="25" customHeight="1">
      <x:c r="A56" s="4"/>
      <x:c r="B56" s="4"/>
      <x:c r="C56" s="4"/>
      <x:c r="D56" s="4"/>
    </x:row>
    <x:row r="57" ht="25" customHeight="1">
      <x:c r="A57" s="4"/>
      <x:c r="B57" s="4"/>
      <x:c r="C57" s="4"/>
      <x:c r="D57" s="4"/>
    </x:row>
    <x:row r="58" ht="25" customHeight="1">
      <x:c r="A58" s="4"/>
      <x:c r="B58" s="4"/>
      <x:c r="C58" s="4"/>
      <x:c r="D58" s="4"/>
    </x:row>
    <x:row r="59" ht="25" customHeight="1">
      <x:c r="A59" s="4"/>
      <x:c r="B59" s="4"/>
      <x:c r="C59" s="4"/>
      <x:c r="D59" s="4"/>
    </x:row>
    <x:row r="60" ht="25" customHeight="1">
      <x:c r="A60" s="4"/>
      <x:c r="B60" s="4"/>
      <x:c r="C60" s="4"/>
      <x:c r="D60" s="4"/>
    </x:row>
    <x:row r="61" ht="25" customHeight="1">
      <x:c r="A61" s="4"/>
      <x:c r="B61" s="4"/>
      <x:c r="C61" s="4"/>
      <x:c r="D61" s="4"/>
    </x:row>
    <x:row r="62" ht="25" customHeight="1">
      <x:c r="A62" s="4"/>
      <x:c r="B62" s="4"/>
      <x:c r="C62" s="4"/>
      <x:c r="D62" s="4"/>
    </x:row>
    <x:row r="63" ht="25" customHeight="1">
      <x:c r="A63" s="4"/>
      <x:c r="B63" s="4"/>
      <x:c r="C63" s="4"/>
      <x:c r="D63" s="4"/>
    </x:row>
    <x:row r="64" ht="25" customHeight="1">
      <x:c r="A64" s="4"/>
      <x:c r="B64" s="4"/>
      <x:c r="C64" s="4"/>
      <x:c r="D64" s="4"/>
    </x:row>
    <x:row r="65" ht="25" customHeight="1">
      <x:c r="A65" s="4"/>
      <x:c r="B65" s="4"/>
      <x:c r="C65" s="4"/>
      <x:c r="D65" s="4"/>
    </x:row>
  </x:sheetData>
  <x:mergeCells>
    <x:mergeCell ref="A1:D1"/>
    <x:mergeCell ref="A2:D3"/>
  </x:mergeCells>
  <x:pageMargins left="0.7" right="0.7" top="0.75" bottom="0.75" header="0.3" footer="0.3"/>
  <x:legacyDrawing xmlns:r="http://schemas.openxmlformats.org/officeDocument/2006/relationships" r:id="Rda5bbeeede3d44f6"/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1" hidden="0" customWidth="1"/>
    <x:col min="3" max="3" width="48" hidden="0" customWidth="1"/>
    <x:col min="4" max="4" width="40" hidden="0" customWidth="1"/>
  </x:cols>
  <x:sheetData>
    <x:row r="1" ht="38" customHeight="1">
      <x:c r="A1" s="9" t="str">
        <x:v>ADU运营与融资输入</x:v>
      </x:c>
      <x:c r="B1" s="9"/>
      <x:c r="C1" s="9"/>
      <x:c r="D1" s="9"/>
    </x:row>
    <x:row r="2" ht="23" customHeight="1">
      <x:c r="A2" s="12" t="str">
        <x:v>金额：美元｜全部为教学假设，不是行情、税率或贷款报价。修改黄色值；比例使用百分数。年期、比率与预算需通过下方校验。</x:v>
      </x:c>
      <x:c r="B2" s="12"/>
      <x:c r="C2" s="12"/>
      <x:c r="D2" s="12"/>
    </x:row>
    <x:row r="3" ht="23" customHeight="1">
      <x:c r="A3" s="12"/>
      <x:c r="B3" s="12"/>
      <x:c r="C3" s="12"/>
      <x:c r="D3" s="12"/>
    </x:row>
    <x:row r="4" ht="25" customHeight="1">
      <x:c r="A4" s="4"/>
      <x:c r="B4" s="4"/>
      <x:c r="C4" s="4"/>
      <x:c r="D4" s="4"/>
    </x:row>
    <x:row r="5" ht="30" customHeight="1">
      <x:c r="A5" s="15" t="str">
        <x:v>输入参数</x:v>
      </x:c>
      <x:c r="B5" s="15" t="str">
        <x:v>数值</x:v>
      </x:c>
      <x:c r="C5" s="15" t="str">
        <x:v>单位或口径</x:v>
      </x:c>
      <x:c r="D5" s="15" t="str">
        <x:v>替换依据</x:v>
      </x:c>
    </x:row>
    <x:row r="6" ht="32" customHeight="1">
      <x:c r="A6" s="4" t="str">
        <x:v>室内可居住面积</x:v>
      </x:c>
      <x:c r="B6" s="40" t="n">
        <x:v>600</x:v>
      </x:c>
      <x:c r="C6" s="4" t="str">
        <x:v> 平方英尺；不代表可建许可</x:v>
      </x:c>
      <x:c r="D6" s="4" t="str">
        <x:v> 批准图纸</x:v>
      </x:c>
    </x:row>
    <x:row r="7" ht="32" customHeight="1">
      <x:c r="A7" s="4" t="str">
        <x:v>合同月租金</x:v>
      </x:c>
      <x:c r="B7" s="22" t="n">
        <x:v>2600</x:v>
      </x:c>
      <x:c r="C7" s="4" t="str">
        <x:v> 美元/月；不含可退押金</x:v>
      </x:c>
      <x:c r="D7" s="4" t="str">
        <x:v> 近期可比租约、书面租金意见</x:v>
      </x:c>
    </x:row>
    <x:row r="8" ht="32" customHeight="1">
      <x:c r="A8" s="4" t="str">
        <x:v>空置及收款损失率</x:v>
      </x:c>
      <x:c r="B8" s="42" t="n">
        <x:v>0.05</x:v>
      </x:c>
      <x:c r="C8" s="4" t="str">
        <x:v> 占应收毛租金；0%至小于100%</x:v>
      </x:c>
      <x:c r="D8" s="4" t="str">
        <x:v> 空置与坏账假设，不重复免租</x:v>
      </x:c>
    </x:row>
    <x:row r="9" ht="32" customHeight="1">
      <x:c r="A9" s="4" t="str">
        <x:v>管理费率</x:v>
      </x:c>
      <x:c r="B9" s="42" t="n">
        <x:v>0.08</x:v>
      </x:c>
      <x:c r="C9" s="4" t="str">
        <x:v> 占有效租金</x:v>
      </x:c>
      <x:c r="D9" s="4" t="str">
        <x:v> 管理合同与额外招租收费</x:v>
      </x:c>
    </x:row>
    <x:row r="10" ht="32" customHeight="1">
      <x:c r="A10" s="4" t="str">
        <x:v>日常维修比例</x:v>
      </x:c>
      <x:c r="B10" s="42" t="n">
        <x:v>0.05</x:v>
      </x:c>
      <x:c r="C10" s="4" t="str">
        <x:v> 占有效租金</x:v>
      </x:c>
      <x:c r="D10" s="4" t="str">
        <x:v> 项目维修预算</x:v>
      </x:c>
    </x:row>
    <x:row r="11" ht="32" customHeight="1">
      <x:c r="A11" s="4" t="str">
        <x:v>大修与设备更换储备比例</x:v>
      </x:c>
      <x:c r="B11" s="42" t="n">
        <x:v>0.05</x:v>
      </x:c>
      <x:c r="C11" s="4" t="str">
        <x:v> 占有效租金；不是当期税务抵扣</x:v>
      </x:c>
      <x:c r="D11" s="4" t="str">
        <x:v> 设备寿命及更换预算</x:v>
      </x:c>
    </x:row>
    <x:row r="12" ht="32" customHeight="1">
      <x:c r="A12" s="4" t="str">
        <x:v>新增应税评估值</x:v>
      </x:c>
      <x:c r="B12" s="22" t="n">
        <x:v>275000</x:v>
      </x:c>
      <x:c r="C12" s="4" t="str">
        <x:v> 美元；不一定等于施工成本</x:v>
      </x:c>
      <x:c r="D12" s="4" t="str">
        <x:v> 县评税员估值意见</x:v>
      </x:c>
    </x:row>
    <x:row r="13" ht="32" customHeight="1">
      <x:c r="A13" s="4" t="str">
        <x:v>新增从价税率</x:v>
      </x:c>
      <x:c r="B13" s="42" t="n">
        <x:v>0.012</x:v>
      </x:c>
      <x:c r="C13" s="4" t="str">
        <x:v> 比例；不是统一州税率</x:v>
      </x:c>
      <x:c r="D13" s="4" t="str">
        <x:v> 具体税区；直接征费另列</x:v>
      </x:c>
    </x:row>
    <x:row r="14" ht="32" customHeight="1">
      <x:c r="A14" s="4" t="str">
        <x:v>新增保险费</x:v>
      </x:c>
      <x:c r="B14" s="22" t="n">
        <x:v>900</x:v>
      </x:c>
      <x:c r="C14" s="4" t="str">
        <x:v> 美元/年</x:v>
      </x:c>
      <x:c r="D14" s="4" t="str">
        <x:v> 书面承保报价</x:v>
      </x:c>
    </x:row>
    <x:row r="15" ht="32" customHeight="1">
      <x:c r="A15" s="4" t="str">
        <x:v>房主承担的增量水电</x:v>
      </x:c>
      <x:c r="B15" s="22" t="n">
        <x:v>1200</x:v>
      </x:c>
      <x:c r="C15" s="4" t="str">
        <x:v> 美元/年；未向租客回收部分</x:v>
      </x:c>
      <x:c r="D15" s="4" t="str">
        <x:v> 计量与费用分摊方案</x:v>
      </x:c>
    </x:row>
    <x:row r="16" ht="32" customHeight="1">
      <x:c r="A16" s="4" t="str">
        <x:v>其他固定运营费用</x:v>
      </x:c>
      <x:c r="B16" s="22" t="n">
        <x:v>600</x:v>
      </x:c>
      <x:c r="C16" s="4" t="str">
        <x:v> 美元/年；须补齐登记、账务、招租等</x:v>
      </x:c>
      <x:c r="D16" s="4" t="str">
        <x:v> 地方收费及管理合同</x:v>
      </x:c>
    </x:row>
    <x:row r="17" ht="32" customHeight="1">
      <x:c r="A17" s="4" t="str">
        <x:v>固定运营费用合计</x:v>
      </x:c>
      <x:c r="B17" s="30" t="n">
        <x:f>B12*B13+SUM(B14:B16)</x:f>
        <x:v>6000</x:v>
      </x:c>
      <x:c r="C17" s="4" t="str">
        <x:v> 美元/年；税、险、水电、其他</x:v>
      </x:c>
      <x:c r="D17" s="4" t="str">
        <x:v> 自动计算</x:v>
      </x:c>
    </x:row>
    <x:row r="18" ht="32" customHeight="1">
      <x:c r="A18" s="4" t="str">
        <x:v>单独贷款本金</x:v>
      </x:c>
      <x:c r="B18" s="22" t="n">
        <x:v>210000</x:v>
      </x:c>
      <x:c r="C18" s="4" t="str">
        <x:v> 美元；不是整笔主屋套现重贷额</x:v>
      </x:c>
      <x:c r="D18" s="4" t="str">
        <x:v> 书面贷款报价与提款条件</x:v>
      </x:c>
    </x:row>
    <x:row r="19" ht="32" customHeight="1">
      <x:c r="A19" s="4" t="str">
        <x:v>名义年利率</x:v>
      </x:c>
      <x:c r="B19" s="42" t="n">
        <x:v>0.075</x:v>
      </x:c>
      <x:c r="C19" s="4" t="str">
        <x:v> 按月计息；不是APR或当前报价</x:v>
      </x:c>
      <x:c r="D19" s="4" t="str">
        <x:v> 固定/浮动、锁定期限</x:v>
      </x:c>
    </x:row>
    <x:row r="20" ht="32" customHeight="1">
      <x:c r="A20" s="4" t="str">
        <x:v>等额本息期限</x:v>
      </x:c>
      <x:c r="B20" s="40" t="n">
        <x:v>30</x:v>
      </x:c>
      <x:c r="C20" s="4" t="str">
        <x:v> 年；正整数；不是只付息或气球贷</x:v>
      </x:c>
      <x:c r="D20" s="4" t="str">
        <x:v> 正式还款表</x:v>
      </x:c>
    </x:row>
    <x:row r="21" ht="32" customHeight="1">
      <x:c r="A21" s="4" t="str">
        <x:v>运营备用金</x:v>
      </x:c>
      <x:c r="B21" s="22" t="n">
        <x:v>12000</x:v>
      </x:c>
      <x:c r="C21" s="4" t="str">
        <x:v> 美元；保留为现金</x:v>
      </x:c>
      <x:c r="D21" s="4" t="str">
        <x:v> 家庭风险承受能力</x:v>
      </x:c>
    </x:row>
    <x:row r="22" ht="32" customHeight="1">
      <x:c r="A22" s="4" t="str">
        <x:v>目标税前月现金流</x:v>
      </x:c>
      <x:c r="B22" s="22" t="n">
        <x:v>300</x:v>
      </x:c>
      <x:c r="C22" s="4" t="str">
        <x:v> 美元/月；自行设定</x:v>
      </x:c>
      <x:c r="D22" s="4" t="str">
        <x:v> 家庭现金流目标</x:v>
      </x:c>
    </x:row>
    <x:row r="23" ht="32" customHeight="1">
      <x:c r="A23" s="4" t="str">
        <x:v>储备后最低覆盖倍数</x:v>
      </x:c>
      <x:c r="B23" s="44" t="n">
        <x:v>1.25</x:v>
      </x:c>
      <x:c r="C23" s="4" t="str">
        <x:v> 倍；本文自定，并非银行统一标准</x:v>
      </x:c>
      <x:c r="D23" s="4" t="str">
        <x:v> 自主风险门槛</x:v>
      </x:c>
    </x:row>
    <x:row r="24" ht="32" customHeight="1">
      <x:c r="A24" s="4" t="str">
        <x:v>全现金目标现金回报率</x:v>
      </x:c>
      <x:c r="B24" s="42" t="n">
        <x:v>0.06</x:v>
      </x:c>
      <x:c r="C24" s="4" t="str">
        <x:v> 按全部占用现金；不是保证收益</x:v>
      </x:c>
      <x:c r="D24" s="4" t="str">
        <x:v> 机会成本与风险要求</x:v>
      </x:c>
    </x:row>
    <x:row r="25" ht="32" customHeight="1">
      <x:c r="A25" s="4" t="str">
        <x:v>每年计息及运营月数</x:v>
      </x:c>
      <x:c r="B25" s="40" t="n">
        <x:v>12</x:v>
      </x:c>
      <x:c r="C25" s="4" t="str">
        <x:v> 模型固定常数；一般不修改</x:v>
      </x:c>
      <x:c r="D25" s="4" t="str">
        <x:v> 一个完整稳定运营年</x:v>
      </x:c>
    </x:row>
    <x:row r="26" ht="32" customHeight="1">
      <x:c r="A26" s="4" t="str">
        <x:v>压力情景：租金比例</x:v>
      </x:c>
      <x:c r="B26" s="42" t="n">
        <x:v>0.9</x:v>
      </x:c>
      <x:c r="C26" s="4" t="str">
        <x:v> 相对于基准月租</x:v>
      </x:c>
      <x:c r="D26" s="4" t="str">
        <x:v> 自定压力假设</x:v>
      </x:c>
    </x:row>
    <x:row r="27" ht="32" customHeight="1">
      <x:c r="A27" s="4" t="str">
        <x:v>压力情景：损失率</x:v>
      </x:c>
      <x:c r="B27" s="42" t="n">
        <x:v>0.1</x:v>
      </x:c>
      <x:c r="C27" s="4" t="str">
        <x:v> 占应收租金</x:v>
      </x:c>
      <x:c r="D27" s="4" t="str">
        <x:v> 自定压力假设</x:v>
      </x:c>
    </x:row>
    <x:row r="28" ht="32" customHeight="1">
      <x:c r="A28" s="4" t="str">
        <x:v>压力情景：贷款利率</x:v>
      </x:c>
      <x:c r="B28" s="42" t="n">
        <x:v>0.095</x:v>
      </x:c>
      <x:c r="C28" s="4" t="str">
        <x:v> 未锁定或浮动/重贷情景</x:v>
      </x:c>
      <x:c r="D28" s="4" t="str">
        <x:v> 不是市场利率预测</x:v>
      </x:c>
    </x:row>
    <x:row r="29" ht="32" customHeight="1">
      <x:c r="A29" s="4" t="str">
        <x:v>比较方案：降低后贷款额</x:v>
      </x:c>
      <x:c r="B29" s="22" t="n">
        <x:v>170000</x:v>
      </x:c>
      <x:c r="C29" s="4" t="str">
        <x:v> 美元；其余假设不变</x:v>
      </x:c>
      <x:c r="D29" s="4" t="str">
        <x:v> 另取正式贷款报价</x:v>
      </x:c>
    </x:row>
    <x:row r="30" ht="32" customHeight="1">
      <x:c r="A30" s="4" t="str">
        <x:v>连续无租金月数</x:v>
      </x:c>
      <x:c r="B30" s="40" t="n">
        <x:v>6</x:v>
      </x:c>
      <x:c r="C30" s="4" t="str">
        <x:v> 用于最低现金储备测试</x:v>
      </x:c>
      <x:c r="D30" s="4" t="str">
        <x:v> 不含法律费或重大维修</x:v>
      </x:c>
    </x:row>
    <x:row r="31" ht="32" customHeight="1">
      <x:c r="A31" s="4" t="str">
        <x:v>较高贷款比较额</x:v>
      </x:c>
      <x:c r="B31" s="22" t="n">
        <x:v>240000</x:v>
      </x:c>
      <x:c r="C31" s="4" t="str">
        <x:v> 美元；其余假设不变</x:v>
      </x:c>
      <x:c r="D31" s="4" t="str">
        <x:v> 另取正式贷款报价</x:v>
      </x:c>
    </x:row>
    <x:row r="32" ht="46" customHeight="1">
      <x:c r="A32" s="4" t="str">
        <x:v>模型输入校验</x:v>
      </x:c>
      <x:c r="B32" s="48" t="str">
        <x:f>IF(OR(B6&lt;=0,B7&lt;0,B8&lt;0,B8&gt;=1,MIN(B9:B11)&lt;0,SUM(B9:B11)&gt;=1,MIN(B12:B16)&lt;0,B18&lt;0,B19&lt;0,B20&lt;=0,B20&lt;&gt;INT(B20),B21&lt;0,B22&lt;0,B23&lt;=0,B24&lt;=0,B25&lt;&gt;12,B26&lt;0,B27&lt;0,B27&gt;=1,B28&lt;0,B29&lt;0,B30&lt;0,B31&lt;0,MIN('成本预算'!B6:B15)&lt;0,'成本预算'!B17&lt;0,'成本预算'!B19&lt;0,'成本预算'!B25&lt;=0),"请修正输入/资金缺口","通过（仍需核实证据）")</x:f>
        <x:v>通过（仍需核实证据）</x:v>
      </x:c>
      <x:c r="C32" s="4" t="str">
        <x:v> 必须先修正报错，再使用结果</x:v>
      </x:c>
      <x:c r="D32" s="4" t="str">
        <x:v> 自动校验</x:v>
      </x:c>
    </x:row>
    <x:row r="33" ht="32" customHeight="1">
      <x:c r="A33" s="4"/>
      <x:c r="B33" s="22"/>
      <x:c r="C33" s="4"/>
      <x:c r="D33" s="4"/>
    </x:row>
    <x:row r="34" ht="32" customHeight="1">
      <x:c r="A34" s="4"/>
      <x:c r="B34" s="22"/>
      <x:c r="C34" s="4"/>
      <x:c r="D34" s="4"/>
    </x:row>
    <x:row r="35" ht="32" customHeight="1">
      <x:c r="A35" s="4"/>
      <x:c r="B35" s="22"/>
      <x:c r="C35" s="4"/>
      <x:c r="D35" s="4"/>
    </x:row>
    <x:row r="36" ht="32" customHeight="1">
      <x:c r="A36" s="4"/>
      <x:c r="B36" s="22"/>
      <x:c r="C36" s="4"/>
      <x:c r="D36" s="4"/>
    </x:row>
    <x:row r="37" ht="32" customHeight="1">
      <x:c r="A37" s="4"/>
      <x:c r="B37" s="48"/>
      <x:c r="C37" s="4"/>
      <x:c r="D37" s="4"/>
    </x:row>
    <x:row r="38" ht="25" customHeight="1">
      <x:c r="A38" s="4"/>
      <x:c r="B38" s="4"/>
      <x:c r="C38" s="4"/>
      <x:c r="D38" s="4"/>
    </x:row>
    <x:row r="39" ht="25" customHeight="1">
      <x:c r="A39" s="4"/>
      <x:c r="B39" s="4"/>
      <x:c r="C39" s="4"/>
      <x:c r="D39" s="4"/>
    </x:row>
    <x:row r="40" ht="25" customHeight="1">
      <x:c r="A40" s="4"/>
      <x:c r="B40" s="4"/>
      <x:c r="C40" s="4"/>
      <x:c r="D40" s="4"/>
    </x:row>
    <x:row r="41" ht="25" customHeight="1">
      <x:c r="A41" s="4"/>
      <x:c r="B41" s="4"/>
      <x:c r="C41" s="4"/>
      <x:c r="D41" s="4"/>
    </x:row>
    <x:row r="42" ht="25" customHeight="1">
      <x:c r="A42" s="4"/>
      <x:c r="B42" s="4"/>
      <x:c r="C42" s="4"/>
      <x:c r="D42" s="4"/>
    </x:row>
    <x:row r="43" ht="25" customHeight="1">
      <x:c r="A43" s="4"/>
      <x:c r="B43" s="4"/>
      <x:c r="C43" s="4"/>
      <x:c r="D43" s="4"/>
    </x:row>
    <x:row r="44" ht="25" customHeight="1">
      <x:c r="A44" s="4"/>
      <x:c r="B44" s="4"/>
      <x:c r="C44" s="4"/>
      <x:c r="D44" s="4"/>
    </x:row>
    <x:row r="45" ht="25" customHeight="1">
      <x:c r="A45" s="4"/>
      <x:c r="B45" s="4"/>
      <x:c r="C45" s="4"/>
      <x:c r="D45" s="4"/>
    </x:row>
    <x:row r="46" ht="25" customHeight="1">
      <x:c r="A46" s="4"/>
      <x:c r="B46" s="4"/>
      <x:c r="C46" s="4"/>
      <x:c r="D46" s="4"/>
    </x:row>
    <x:row r="47" ht="25" customHeight="1">
      <x:c r="A47" s="4"/>
      <x:c r="B47" s="4"/>
      <x:c r="C47" s="4"/>
      <x:c r="D47" s="4"/>
    </x:row>
    <x:row r="48" ht="25" customHeight="1">
      <x:c r="A48" s="4"/>
      <x:c r="B48" s="4"/>
      <x:c r="C48" s="4"/>
      <x:c r="D48" s="4"/>
    </x:row>
    <x:row r="49" ht="25" customHeight="1">
      <x:c r="A49" s="4"/>
      <x:c r="B49" s="4"/>
      <x:c r="C49" s="4"/>
      <x:c r="D49" s="4"/>
    </x:row>
    <x:row r="50" ht="25" customHeight="1">
      <x:c r="A50" s="4"/>
      <x:c r="B50" s="4"/>
      <x:c r="C50" s="4"/>
      <x:c r="D50" s="4"/>
    </x:row>
    <x:row r="51" ht="25" customHeight="1">
      <x:c r="A51" s="4"/>
      <x:c r="B51" s="4"/>
      <x:c r="C51" s="4"/>
      <x:c r="D51" s="4"/>
    </x:row>
    <x:row r="52" ht="25" customHeight="1">
      <x:c r="A52" s="4"/>
      <x:c r="B52" s="4"/>
      <x:c r="C52" s="4"/>
      <x:c r="D52" s="4"/>
    </x:row>
    <x:row r="53" ht="25" customHeight="1">
      <x:c r="A53" s="4"/>
      <x:c r="B53" s="4"/>
      <x:c r="C53" s="4"/>
      <x:c r="D53" s="4"/>
    </x:row>
    <x:row r="54" ht="25" customHeight="1">
      <x:c r="A54" s="4"/>
      <x:c r="B54" s="4"/>
      <x:c r="C54" s="4"/>
      <x:c r="D54" s="4"/>
    </x:row>
    <x:row r="55" ht="25" customHeight="1">
      <x:c r="A55" s="4"/>
      <x:c r="B55" s="4"/>
      <x:c r="C55" s="4"/>
      <x:c r="D55" s="4"/>
    </x:row>
    <x:row r="56" ht="25" customHeight="1">
      <x:c r="A56" s="4"/>
      <x:c r="B56" s="4"/>
      <x:c r="C56" s="4"/>
      <x:c r="D56" s="4"/>
    </x:row>
    <x:row r="57" ht="25" customHeight="1">
      <x:c r="A57" s="4"/>
      <x:c r="B57" s="4"/>
      <x:c r="C57" s="4"/>
      <x:c r="D57" s="4"/>
    </x:row>
    <x:row r="58" ht="25" customHeight="1">
      <x:c r="A58" s="4"/>
      <x:c r="B58" s="4"/>
      <x:c r="C58" s="4"/>
      <x:c r="D58" s="4"/>
    </x:row>
    <x:row r="59" ht="25" customHeight="1">
      <x:c r="A59" s="4"/>
      <x:c r="B59" s="4"/>
      <x:c r="C59" s="4"/>
      <x:c r="D59" s="4"/>
    </x:row>
    <x:row r="60" ht="25" customHeight="1">
      <x:c r="A60" s="4"/>
      <x:c r="B60" s="4"/>
      <x:c r="C60" s="4"/>
      <x:c r="D60" s="4"/>
    </x:row>
    <x:row r="61" ht="25" customHeight="1">
      <x:c r="A61" s="4"/>
      <x:c r="B61" s="4"/>
      <x:c r="C61" s="4"/>
      <x:c r="D61" s="4"/>
    </x:row>
    <x:row r="62" ht="25" customHeight="1">
      <x:c r="A62" s="4"/>
      <x:c r="B62" s="4"/>
      <x:c r="C62" s="4"/>
      <x:c r="D62" s="4"/>
    </x:row>
    <x:row r="63" ht="25" customHeight="1">
      <x:c r="A63" s="4"/>
      <x:c r="B63" s="4"/>
      <x:c r="C63" s="4"/>
      <x:c r="D63" s="4"/>
    </x:row>
    <x:row r="64" ht="25" customHeight="1">
      <x:c r="A64" s="4"/>
      <x:c r="B64" s="4"/>
      <x:c r="C64" s="4"/>
      <x:c r="D64" s="4"/>
    </x:row>
    <x:row r="65" ht="25" customHeight="1">
      <x:c r="A65" s="4"/>
      <x:c r="B65" s="4"/>
      <x:c r="C65" s="4"/>
      <x:c r="D65" s="4"/>
    </x:row>
  </x:sheetData>
  <x:mergeCells>
    <x:mergeCell ref="A1:D1"/>
    <x:mergeCell ref="A2:D3"/>
  </x:mergeCells>
  <x:pageMargins left="0.7" right="0.7" top="0.75" bottom="0.75" header="0.3" footer="0.3"/>
  <x:legacyDrawing xmlns:r="http://schemas.openxmlformats.org/officeDocument/2006/relationships" r:id="R375d7e932ad5429d"/>
</x:worksheet>
</file>

<file path=xl/worksheets/sheet4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23" hidden="0" customWidth="1"/>
    <x:col min="3" max="3" width="51" hidden="0" customWidth="1"/>
    <x:col min="4" max="4" width="40" hidden="0" customWidth="1"/>
  </x:cols>
  <x:sheetData>
    <x:row r="1" ht="38" customHeight="1">
      <x:c r="A1" s="9" t="str">
        <x:v>ADU稳定年核算结果</x:v>
      </x:c>
      <x:c r="B1" s="9"/>
      <x:c r="C1" s="9"/>
      <x:c r="D1" s="9"/>
    </x:row>
    <x:row r="2" ht="23" customHeight="1">
      <x:c r="A2" s="12" t="str">
        <x:v>仅为完整稳定运营年、所得税前的现金模型；不含资产升值、土地机会成本、主屋重贷或分月施工提款。先看输入校验，再看结余与压力情景。</x:v>
      </x:c>
      <x:c r="B2" s="12"/>
      <x:c r="C2" s="12"/>
      <x:c r="D2" s="12"/>
    </x:row>
    <x:row r="3" ht="23" customHeight="1">
      <x:c r="A3" s="12"/>
      <x:c r="B3" s="12"/>
      <x:c r="C3" s="12"/>
      <x:c r="D3" s="12"/>
    </x:row>
    <x:row r="4" ht="25" customHeight="1">
      <x:c r="A4" s="4"/>
      <x:c r="B4" s="4"/>
      <x:c r="C4" s="4"/>
      <x:c r="D4" s="4"/>
    </x:row>
    <x:row r="5" ht="30" customHeight="1">
      <x:c r="A5" s="15" t="str">
        <x:v>指标</x:v>
      </x:c>
      <x:c r="B5" s="15" t="str">
        <x:v>结果</x:v>
      </x:c>
      <x:c r="C5" s="15" t="str">
        <x:v>计算口径</x:v>
      </x:c>
      <x:c r="D5" s="15" t="str">
        <x:v>判读</x:v>
      </x:c>
    </x:row>
    <x:row r="6" ht="32" customHeight="1">
      <x:c r="A6" s="4" t="str">
        <x:v>应收毛租金</x:v>
      </x:c>
      <x:c r="B6" s="58" t="n">
        <x:f>'输入参数'!B7*'输入参数'!B25</x:f>
        <x:v>31200</x:v>
      </x:c>
      <x:c r="C6" s="4" t="str">
        <x:v> 月租×12</x:v>
      </x:c>
      <x:c r="D6" s="4" t="str">
        <x:v> 不含押金</x:v>
      </x:c>
    </x:row>
    <x:row r="7" ht="32" customHeight="1">
      <x:c r="A7" s="4" t="str">
        <x:v>空置与收款损失</x:v>
      </x:c>
      <x:c r="B7" s="58" t="n">
        <x:f>-B6*'输入参数'!B8</x:f>
        <x:v>-1560</x:v>
      </x:c>
      <x:c r="C7" s="4" t="str">
        <x:v> 按毛租金扣减</x:v>
      </x:c>
      <x:c r="D7" s="4" t="str">
        <x:v> 同时考虑免租时勿重复</x:v>
      </x:c>
    </x:row>
    <x:row r="8" ht="32" customHeight="1">
      <x:c r="A8" s="32" t="str">
        <x:v>有效租金</x:v>
      </x:c>
      <x:c r="B8" s="70" t="n">
        <x:f>SUM(B6:B7)</x:f>
        <x:v>29640</x:v>
      </x:c>
      <x:c r="C8" s="32" t="str">
        <x:v> 毛租金减损失</x:v>
      </x:c>
      <x:c r="D8" s="32" t="str">
        <x:v> 管理与维修等以此为基数</x:v>
      </x:c>
    </x:row>
    <x:row r="9" ht="32" customHeight="1">
      <x:c r="A9" s="4" t="str">
        <x:v>管理费</x:v>
      </x:c>
      <x:c r="B9" s="58" t="n">
        <x:f>-B8*'输入参数'!B9</x:f>
        <x:v>-2371.2000000000003</x:v>
      </x:c>
      <x:c r="C9" s="4" t="str">
        <x:v> 有效租金×管理率</x:v>
      </x:c>
      <x:c r="D9" s="4" t="str">
        <x:v> 负数为现金支出</x:v>
      </x:c>
    </x:row>
    <x:row r="10" ht="32" customHeight="1">
      <x:c r="A10" s="4" t="str">
        <x:v>日常维修</x:v>
      </x:c>
      <x:c r="B10" s="58" t="n">
        <x:f>-B8*'输入参数'!B10</x:f>
        <x:v>-1482</x:v>
      </x:c>
      <x:c r="C10" s="4" t="str">
        <x:v> 有效租金×维修率</x:v>
      </x:c>
      <x:c r="D10" s="4" t="str">
        <x:v> 不含设备更换储备</x:v>
      </x:c>
    </x:row>
    <x:row r="11" ht="32" customHeight="1">
      <x:c r="A11" s="4" t="str">
        <x:v>固定运营费用</x:v>
      </x:c>
      <x:c r="B11" s="58" t="n">
        <x:f>-'输入参数'!B17</x:f>
        <x:v>-6000</x:v>
      </x:c>
      <x:c r="C11" s="4" t="str">
        <x:v> 税、保险、水电、其他</x:v>
      </x:c>
      <x:c r="D11" s="4" t="str">
        <x:v> 只计相对不建ADU的增量</x:v>
      </x:c>
    </x:row>
    <x:row r="12" ht="32" customHeight="1">
      <x:c r="A12" s="32" t="str">
        <x:v>净营业收入 NOI</x:v>
      </x:c>
      <x:c r="B12" s="70" t="n">
        <x:f>SUM(B8:B11)</x:f>
        <x:v>19786.8</x:v>
      </x:c>
      <x:c r="C12" s="32" t="str">
        <x:v> 有效租金减常规运营支出</x:v>
      </x:c>
      <x:c r="D12" s="32" t="str">
        <x:v> 尚未扣大修储备和贷款</x:v>
      </x:c>
    </x:row>
    <x:row r="13" ht="32" customHeight="1">
      <x:c r="A13" s="4" t="str">
        <x:v>大修与设备更换储备</x:v>
      </x:c>
      <x:c r="B13" s="58" t="n">
        <x:f>-B8*'输入参数'!B11</x:f>
        <x:v>-1482</x:v>
      </x:c>
      <x:c r="C13" s="4" t="str">
        <x:v> 有效租金×大修储备率</x:v>
      </x:c>
      <x:c r="D13" s="4" t="str">
        <x:v> 保留现金，不自动成为税务抵扣</x:v>
      </x:c>
    </x:row>
    <x:row r="14" ht="32" customHeight="1">
      <x:c r="A14" s="32" t="str">
        <x:v>留足储备后、还贷前现金</x:v>
      </x:c>
      <x:c r="B14" s="70" t="n">
        <x:f>SUM(B12:B13)</x:f>
        <x:v>18304.8</x:v>
      </x:c>
      <x:c r="C14" s="32" t="str">
        <x:v> NOI减大修储备</x:v>
      </x:c>
      <x:c r="D14" s="32" t="str">
        <x:v> 本文自定义的可用现金</x:v>
      </x:c>
    </x:row>
    <x:row r="15" ht="32" customHeight="1">
      <x:c r="A15" s="4" t="str">
        <x:v>等额本息月供</x:v>
      </x:c>
      <x:c r="B15" s="58" t="n">
        <x:f>IF(OR('输入参数'!B18&lt;=0,'输入参数'!B20&lt;=0),0,'输入参数'!B18/(IF('输入参数'!B19=0,'输入参数'!B20*'输入参数'!B25,(1-(1+'输入参数'!B19/'输入参数'!B25)^(-'输入参数'!B20*'输入参数'!B25))/('输入参数'!B19/'输入参数'!B25))))</x:f>
        <x:v>1468.3504679608307</x:v>
      </x:c>
      <x:c r="C15" s="4" t="str">
        <x:v> 另行贷款；原主屋贷款不变</x:v>
      </x:c>
      <x:c r="D15" s="4" t="str">
        <x:v> 不适用于HELOC只付息或整笔重贷</x:v>
      </x:c>
    </x:row>
    <x:row r="16" ht="32" customHeight="1">
      <x:c r="A16" s="4" t="str">
        <x:v>全年本息</x:v>
      </x:c>
      <x:c r="B16" s="58" t="n">
        <x:f>B15*'输入参数'!B25</x:f>
        <x:v>17620.20561552997</x:v>
      </x:c>
      <x:c r="C16" s="4" t="str">
        <x:v> 月供×12</x:v>
      </x:c>
      <x:c r="D16" s="4" t="str">
        <x:v> 本金与利息合计</x:v>
      </x:c>
    </x:row>
    <x:row r="17" ht="32" customHeight="1">
      <x:c r="A17" s="32" t="str">
        <x:v>年税前现金流</x:v>
      </x:c>
      <x:c r="B17" s="70" t="n">
        <x:f>B14-B16</x:f>
        <x:v>684.5943844700305</x:v>
      </x:c>
      <x:c r="C17" s="32" t="str">
        <x:v> 储备后现金减全年本息</x:v>
      </x:c>
      <x:c r="D17" s="32" t="str">
        <x:v> 不是税务净利润</x:v>
      </x:c>
    </x:row>
    <x:row r="18" ht="37" customHeight="1">
      <x:c r="A18" s="32" t="str">
        <x:v>月税前现金流</x:v>
      </x:c>
      <x:c r="B18" s="80" t="n">
        <x:f>B17/'输入参数'!B25</x:f>
        <x:v>57.04953203916921</x:v>
      </x:c>
      <x:c r="C18" s="32" t="str">
        <x:v> 年度现金流÷12</x:v>
      </x:c>
      <x:c r="D18" s="32" t="str">
        <x:v> 检查是否满足家庭目标</x:v>
      </x:c>
    </x:row>
    <x:row r="19" ht="32" customHeight="1">
      <x:c r="A19" s="4" t="str">
        <x:v>总资金需求</x:v>
      </x:c>
      <x:c r="B19" s="58" t="n">
        <x:f>'成本预算'!B23</x:f>
        <x:v>312000</x:v>
      </x:c>
      <x:c r="C19" s="4" t="str">
        <x:v> 项目预算＋运营备用金</x:v>
      </x:c>
      <x:c r="D19" s="4" t="str">
        <x:v> 不等于已花掉成本</x:v>
      </x:c>
    </x:row>
    <x:row r="20" ht="32" customHeight="1">
      <x:c r="A20" s="32" t="str">
        <x:v>需投入自有现金</x:v>
      </x:c>
      <x:c r="B20" s="74" t="n">
        <x:f>'成本预算'!B25</x:f>
        <x:v>102000</x:v>
      </x:c>
      <x:c r="C20" s="32" t="str">
        <x:v> 总资金需求减贷款额</x:v>
      </x:c>
      <x:c r="D20" s="32" t="str">
        <x:v> 提款未到账时仍需流动资金</x:v>
      </x:c>
    </x:row>
    <x:row r="21" ht="32" customHeight="1">
      <x:c r="A21" s="4" t="str">
        <x:v>自有现金回报率</x:v>
      </x:c>
      <x:c r="B21" s="62" t="n">
        <x:f>IF(B20&gt;0,B17/B20,0)</x:f>
        <x:v>0.006711709651666966</x:v>
      </x:c>
      <x:c r="C21" s="4" t="str">
        <x:v> 年现金流÷全部自有现金</x:v>
      </x:c>
      <x:c r="D21" s="4" t="str">
        <x:v> 不含增值、所得税或机会成本</x:v>
      </x:c>
    </x:row>
    <x:row r="22" ht="32" customHeight="1">
      <x:c r="A22" s="4" t="str">
        <x:v>NOI／年本息</x:v>
      </x:c>
      <x:c r="B22" s="66" t="n">
        <x:f>IF(B16&gt;0,B12/B16,"无贷款")</x:f>
        <x:v>1.1229607889796958</x:v>
      </x:c>
      <x:c r="C22" s="4" t="str">
        <x:v> 未扣设备更换储备的覆盖倍数</x:v>
      </x:c>
      <x:c r="D22" s="4" t="str">
        <x:v> 不同银行可能有不同定义</x:v>
      </x:c>
    </x:row>
    <x:row r="23" ht="32" customHeight="1">
      <x:c r="A23" s="4" t="str">
        <x:v>储备后现金／年本息</x:v>
      </x:c>
      <x:c r="B23" s="66" t="n">
        <x:f>IF(B16&gt;0,B14/B16,"无贷款")</x:f>
        <x:v>1.0388528033899131</x:v>
      </x:c>
      <x:c r="C23" s="4" t="str">
        <x:v> 本文更保守的覆盖口径</x:v>
      </x:c>
      <x:c r="D23" s="4" t="str">
        <x:v> 自定门槛见输入参数</x:v>
      </x:c>
    </x:row>
    <x:row r="24" ht="32" customHeight="1">
      <x:c r="A24" s="4" t="str">
        <x:v>现金不亏所需月租</x:v>
      </x:c>
      <x:c r="B24" s="58" t="n">
        <x:f>IF(('输入参数'!B25*(1-'输入参数'!B8)*(1-SUM('输入参数'!B9:B11)))&gt;0,('输入参数'!B17+B16)/('输入参数'!B25*(1-'输入参数'!B8)*(1-SUM('输入参数'!B9:B11))),0)</x:f>
        <x:v>2526.765684160245</x:v>
      </x:c>
      <x:c r="C24" s="4" t="str">
        <x:v> 零现金流的代数解</x:v>
      </x:c>
      <x:c r="D24" s="4" t="str">
        <x:v> 不含所得税和管理劳动报酬</x:v>
      </x:c>
    </x:row>
    <x:row r="25" ht="32" customHeight="1">
      <x:c r="A25" s="4" t="str">
        <x:v>达到目标现金流所需月租</x:v>
      </x:c>
      <x:c r="B25" s="58" t="n">
        <x:f>IF(('输入参数'!B25*(1-'输入参数'!B8)*(1-SUM('输入参数'!B9:B11)))&gt;0,('输入参数'!B17+B16+'输入参数'!B22*'输入参数'!B25)/('输入参数'!B25*(1-'输入参数'!B8)*(1-SUM('输入参数'!B9:B11))),0)</x:f>
        <x:v>2911.8747984092824</x:v>
      </x:c>
      <x:c r="C25" s="4" t="str">
        <x:v> 分子加目标月现金×12</x:v>
      </x:c>
      <x:c r="D25" s="4" t="str">
        <x:v> 不能据此抬高预测租金</x:v>
      </x:c>
    </x:row>
    <x:row r="26" ht="32" customHeight="1">
      <x:c r="A26" s="4" t="str">
        <x:v>覆盖门槛下最高贷款</x:v>
      </x:c>
      <x:c r="B26" s="58" t="n">
        <x:f>IF(AND('输入参数'!B23&gt;0,'输入参数'!B20&gt;0),MAX(0,B14/'输入参数'!B23/'输入参数'!B25)*(IF('输入参数'!B19=0,'输入参数'!B20*'输入参数'!B25,(1-(1+'输入参数'!B19/'输入参数'!B25)^(-'输入参数'!B20*'输入参数'!B25))/('输入参数'!B19/'输入参数'!B25))),0)</x:f>
        <x:v>174527.27096950542</x:v>
      </x:c>
      <x:c r="C26" s="4" t="str">
        <x:v> 按储备后覆盖门槛倒推</x:v>
      </x:c>
      <x:c r="D26" s="4" t="str">
        <x:v> 不是银行可批额度</x:v>
      </x:c>
    </x:row>
    <x:row r="27" ht="32" customHeight="1">
      <x:c r="A27" s="4" t="str">
        <x:v>月现金目标下最高贷款</x:v>
      </x:c>
      <x:c r="B27" s="58" t="n">
        <x:f>IF('输入参数'!B20&gt;0,MAX(0,B14/'输入参数'!B25-'输入参数'!B22)*(IF('输入参数'!B19=0,'输入参数'!B20*'输入参数'!B25,(1-(1+'输入参数'!B19/'输入参数'!B25)^(-'输入参数'!B20*'输入参数'!B25))/('输入参数'!B19/'输入参数'!B25))),0)</x:f>
        <x:v>175253.80051628422</x:v>
      </x:c>
      <x:c r="C27" s="4" t="str">
        <x:v> 保留目标现金后倒推</x:v>
      </x:c>
      <x:c r="D27" s="4" t="str">
        <x:v> 利率、年期同当前输入</x:v>
      </x:c>
    </x:row>
    <x:row r="28" ht="32" customHeight="1">
      <x:c r="A28" s="32" t="str">
        <x:v>同时满足两项的贷款上限</x:v>
      </x:c>
      <x:c r="B28" s="70" t="n">
        <x:f>MIN(B26:B27)</x:f>
        <x:v>174527.27096950542</x:v>
      </x:c>
      <x:c r="C28" s="32" t="str">
        <x:v> 以上两项取低</x:v>
      </x:c>
      <x:c r="D28" s="32" t="str">
        <x:v> 还需储备与坏情景检验</x:v>
      </x:c>
    </x:row>
    <x:row r="29" ht="32" customHeight="1">
      <x:c r="A29" s="4" t="str">
        <x:v>全现金目标下项目预算上限</x:v>
      </x:c>
      <x:c r="B29" s="58" t="n">
        <x:f>IF('输入参数'!B24&gt;0,MAX(0,B14/'输入参数'!B24-'输入参数'!B21),0)</x:f>
        <x:v>293080</x:v>
      </x:c>
      <x:c r="C29" s="4" t="str">
        <x:v> 可用现金÷目标回报−备用金</x:v>
      </x:c>
      <x:c r="D29" s="4" t="str">
        <x:v> 不含融资；固定收入费用假设</x:v>
      </x:c>
    </x:row>
    <x:row r="30" ht="32" customHeight="1">
      <x:c r="A30" s="4" t="str">
        <x:v>全现金方案的现金回报率</x:v>
      </x:c>
      <x:c r="B30" s="64" t="n">
        <x:f>IF(('成本预算'!B18+'输入参数'!B21)&gt;0,B14/('成本预算'!B18+'输入参数'!B21),0)</x:f>
        <x:v>0.06061192052980132</x:v>
      </x:c>
      <x:c r="C30" s="4" t="str">
        <x:v> 按不含融资预算＋备用金</x:v>
      </x:c>
      <x:c r="D30" s="4" t="str">
        <x:v> 不同于当前贷款方案</x:v>
      </x:c>
    </x:row>
    <x:row r="31" ht="32" customHeight="1">
      <x:c r="A31" s="4" t="str">
        <x:v>连续无租金最低资金需求</x:v>
      </x:c>
      <x:c r="B31" s="58" t="n">
        <x:f>'输入参数'!B30*(B15+'输入参数'!B17/'输入参数'!B25)</x:f>
        <x:v>11810.102807764984</x:v>
      </x:c>
      <x:c r="C31" s="4" t="str">
        <x:v> 无租金月数×（月供＋固定费用/12）</x:v>
      </x:c>
      <x:c r="D31" s="4" t="str">
        <x:v> 不含维修、法律或突发开支</x:v>
      </x:c>
    </x:row>
    <x:row r="32" ht="32" customHeight="1">
      <x:c r="A32" s="4" t="str">
        <x:v>备用金与最低需求差额</x:v>
      </x:c>
      <x:c r="B32" s="58" t="n">
        <x:f>'输入参数'!B21-B31</x:f>
        <x:v>189.8971922350156</x:v>
      </x:c>
      <x:c r="C32" s="4" t="str">
        <x:v> 现有备用金减上行</x:v>
      </x:c>
      <x:c r="D32" s="4" t="str">
        <x:v> 正值也不代表储备足够</x:v>
      </x:c>
    </x:row>
    <x:row r="33" ht="32" customHeight="1">
      <x:c r="A33" s="32" t="str">
        <x:v>输入校验</x:v>
      </x:c>
      <x:c r="B33" s="78" t="str">
        <x:f>'输入参数'!B32</x:f>
        <x:v>通过（仍需核实证据）</x:v>
      </x:c>
      <x:c r="C33" s="32" t="str">
        <x:v> 读取输入参数校验</x:v>
      </x:c>
      <x:c r="D33" s="32" t="str">
        <x:v> 有提示先修正，勿依赖其他数值</x:v>
      </x:c>
    </x:row>
    <x:row r="34" ht="25" customHeight="1">
      <x:c r="A34" s="4"/>
      <x:c r="B34" s="4"/>
      <x:c r="C34" s="4"/>
      <x:c r="D34" s="4"/>
    </x:row>
    <x:row r="35" ht="25" customHeight="1">
      <x:c r="A35" s="4"/>
      <x:c r="B35" s="4"/>
      <x:c r="C35" s="4"/>
      <x:c r="D35" s="4"/>
    </x:row>
    <x:row r="36" ht="25" customHeight="1">
      <x:c r="A36" s="4"/>
      <x:c r="B36" s="4"/>
      <x:c r="C36" s="4"/>
      <x:c r="D36" s="4"/>
    </x:row>
    <x:row r="37" ht="25" customHeight="1">
      <x:c r="A37" s="4"/>
      <x:c r="B37" s="4"/>
      <x:c r="C37" s="4"/>
      <x:c r="D37" s="4"/>
    </x:row>
    <x:row r="38" ht="25" customHeight="1">
      <x:c r="A38" s="4"/>
      <x:c r="B38" s="4"/>
      <x:c r="C38" s="4"/>
      <x:c r="D38" s="4"/>
    </x:row>
    <x:row r="39" ht="25" customHeight="1">
      <x:c r="A39" s="4"/>
      <x:c r="B39" s="4"/>
      <x:c r="C39" s="4"/>
      <x:c r="D39" s="4"/>
    </x:row>
    <x:row r="40" ht="25" customHeight="1">
      <x:c r="A40" s="4"/>
      <x:c r="B40" s="4"/>
      <x:c r="C40" s="4"/>
      <x:c r="D40" s="4"/>
    </x:row>
    <x:row r="41" ht="25" customHeight="1">
      <x:c r="A41" s="4"/>
      <x:c r="B41" s="4"/>
      <x:c r="C41" s="4"/>
      <x:c r="D41" s="4"/>
    </x:row>
    <x:row r="42" ht="25" customHeight="1">
      <x:c r="A42" s="4"/>
      <x:c r="B42" s="4"/>
      <x:c r="C42" s="4"/>
      <x:c r="D42" s="4"/>
    </x:row>
    <x:row r="43" ht="25" customHeight="1">
      <x:c r="A43" s="4"/>
      <x:c r="B43" s="4"/>
      <x:c r="C43" s="4"/>
      <x:c r="D43" s="4"/>
    </x:row>
    <x:row r="44" ht="25" customHeight="1">
      <x:c r="A44" s="4"/>
      <x:c r="B44" s="4"/>
      <x:c r="C44" s="4"/>
      <x:c r="D44" s="4"/>
    </x:row>
    <x:row r="45" ht="25" customHeight="1">
      <x:c r="A45" s="4"/>
      <x:c r="B45" s="4"/>
      <x:c r="C45" s="4"/>
      <x:c r="D45" s="4"/>
    </x:row>
    <x:row r="46" ht="25" customHeight="1">
      <x:c r="A46" s="4"/>
      <x:c r="B46" s="4"/>
      <x:c r="C46" s="4"/>
      <x:c r="D46" s="4"/>
    </x:row>
    <x:row r="47" ht="25" customHeight="1">
      <x:c r="A47" s="4"/>
      <x:c r="B47" s="4"/>
      <x:c r="C47" s="4"/>
      <x:c r="D47" s="4"/>
    </x:row>
    <x:row r="48" ht="25" customHeight="1">
      <x:c r="A48" s="4"/>
      <x:c r="B48" s="4"/>
      <x:c r="C48" s="4"/>
      <x:c r="D48" s="4"/>
    </x:row>
    <x:row r="49" ht="25" customHeight="1">
      <x:c r="A49" s="4"/>
      <x:c r="B49" s="4"/>
      <x:c r="C49" s="4"/>
      <x:c r="D49" s="4"/>
    </x:row>
    <x:row r="50" ht="25" customHeight="1">
      <x:c r="A50" s="4"/>
      <x:c r="B50" s="4"/>
      <x:c r="C50" s="4"/>
      <x:c r="D50" s="4"/>
    </x:row>
    <x:row r="51" ht="25" customHeight="1">
      <x:c r="A51" s="4"/>
      <x:c r="B51" s="4"/>
      <x:c r="C51" s="4"/>
      <x:c r="D51" s="4"/>
    </x:row>
    <x:row r="52" ht="25" customHeight="1">
      <x:c r="A52" s="4"/>
      <x:c r="B52" s="4"/>
      <x:c r="C52" s="4"/>
      <x:c r="D52" s="4"/>
    </x:row>
    <x:row r="53" ht="25" customHeight="1">
      <x:c r="A53" s="4"/>
      <x:c r="B53" s="4"/>
      <x:c r="C53" s="4"/>
      <x:c r="D53" s="4"/>
    </x:row>
    <x:row r="54" ht="25" customHeight="1">
      <x:c r="A54" s="4"/>
      <x:c r="B54" s="4"/>
      <x:c r="C54" s="4"/>
      <x:c r="D54" s="4"/>
    </x:row>
    <x:row r="55" ht="25" customHeight="1">
      <x:c r="A55" s="4"/>
      <x:c r="B55" s="4"/>
      <x:c r="C55" s="4"/>
      <x:c r="D55" s="4"/>
    </x:row>
    <x:row r="56" ht="25" customHeight="1">
      <x:c r="A56" s="4"/>
      <x:c r="B56" s="4"/>
      <x:c r="C56" s="4"/>
      <x:c r="D56" s="4"/>
    </x:row>
    <x:row r="57" ht="25" customHeight="1">
      <x:c r="A57" s="4"/>
      <x:c r="B57" s="4"/>
      <x:c r="C57" s="4"/>
      <x:c r="D57" s="4"/>
    </x:row>
    <x:row r="58" ht="25" customHeight="1">
      <x:c r="A58" s="4"/>
      <x:c r="B58" s="4"/>
      <x:c r="C58" s="4"/>
      <x:c r="D58" s="4"/>
    </x:row>
    <x:row r="59" ht="25" customHeight="1">
      <x:c r="A59" s="4"/>
      <x:c r="B59" s="4"/>
      <x:c r="C59" s="4"/>
      <x:c r="D59" s="4"/>
    </x:row>
    <x:row r="60" ht="25" customHeight="1">
      <x:c r="A60" s="4"/>
      <x:c r="B60" s="4"/>
      <x:c r="C60" s="4"/>
      <x:c r="D60" s="4"/>
    </x:row>
    <x:row r="61" ht="25" customHeight="1">
      <x:c r="A61" s="4"/>
      <x:c r="B61" s="4"/>
      <x:c r="C61" s="4"/>
      <x:c r="D61" s="4"/>
    </x:row>
    <x:row r="62" ht="25" customHeight="1">
      <x:c r="A62" s="4"/>
      <x:c r="B62" s="4"/>
      <x:c r="C62" s="4"/>
      <x:c r="D62" s="4"/>
    </x:row>
    <x:row r="63" ht="25" customHeight="1">
      <x:c r="A63" s="4"/>
      <x:c r="B63" s="4"/>
      <x:c r="C63" s="4"/>
      <x:c r="D63" s="4"/>
    </x:row>
    <x:row r="64" ht="25" customHeight="1">
      <x:c r="A64" s="4"/>
      <x:c r="B64" s="4"/>
      <x:c r="C64" s="4"/>
      <x:c r="D64" s="4"/>
    </x:row>
    <x:row r="65" ht="25" customHeight="1">
      <x:c r="A65" s="4"/>
      <x:c r="B65" s="4"/>
      <x:c r="C65" s="4"/>
      <x:c r="D65" s="4"/>
    </x:row>
  </x:sheetData>
  <x:mergeCells>
    <x:mergeCell ref="A1:D1"/>
    <x:mergeCell ref="A2:D3"/>
  </x:mergeCells>
  <x:conditionalFormatting sqref="B17:B18">
    <x:cfRule type="cellIs" dxfId="0" priority="1" operator="lessThan">
      <x:formula>0</x:formula>
    </x:cfRule>
  </x:conditionalFormatting>
  <x:conditionalFormatting sqref="B32:B32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6" hidden="0" customWidth="1"/>
    <x:col min="3" max="3" width="13" hidden="0" customWidth="1"/>
    <x:col min="4" max="4" width="13" hidden="0" customWidth="1"/>
    <x:col min="5" max="5" width="19" hidden="0" customWidth="1"/>
    <x:col min="6" max="6" width="18" hidden="0" customWidth="1"/>
    <x:col min="7" max="7" width="19" hidden="0" customWidth="1"/>
    <x:col min="8" max="8" width="19" hidden="0" customWidth="1"/>
  </x:cols>
  <x:sheetData>
    <x:row r="1" ht="38" customHeight="1">
      <x:c r="A1" s="9" t="str">
        <x:v>ADU租金与融资压力测试</x:v>
      </x:c>
      <x:c r="B1" s="9"/>
      <x:c r="C1" s="9"/>
      <x:c r="D1" s="9"/>
      <x:c r="E1" s="9"/>
      <x:c r="F1" s="9"/>
      <x:c r="G1" s="9"/>
      <x:c r="H1" s="9"/>
    </x:row>
    <x:row r="2" ht="23" customHeight="1">
      <x:c r="A2" s="12" t="str">
        <x:v>这些情景不是概率预测。利率升高仅适用于未锁定、浮动或重定价安排；固定利率不会随市场自动变。一次性费用仍沿用当前预算，真实方案须重报。</x:v>
      </x:c>
      <x:c r="B2" s="12"/>
      <x:c r="C2" s="12"/>
      <x:c r="D2" s="12"/>
      <x:c r="E2" s="12"/>
      <x:c r="F2" s="12"/>
      <x:c r="G2" s="12"/>
      <x:c r="H2" s="12"/>
    </x:row>
    <x:row r="3" ht="23" customHeight="1">
      <x:c r="A3" s="12"/>
      <x:c r="B3" s="12"/>
      <x:c r="C3" s="12"/>
      <x:c r="D3" s="12"/>
      <x:c r="E3" s="12"/>
      <x:c r="F3" s="12"/>
      <x:c r="G3" s="12"/>
      <x:c r="H3" s="12"/>
    </x:row>
    <x:row r="4" ht="25" customHeight="1">
      <x:c r="A4" s="4"/>
      <x:c r="B4" s="4"/>
      <x:c r="C4" s="4"/>
      <x:c r="D4" s="4"/>
      <x:c r="E4" s="4"/>
      <x:c r="F4" s="4"/>
      <x:c r="G4" s="4"/>
      <x:c r="H4" s="4"/>
    </x:row>
    <x:row r="5" ht="30" customHeight="1">
      <x:c r="A5" s="15" t="str">
        <x:v>情景</x:v>
      </x:c>
      <x:c r="B5" s="15" t="str">
        <x:v>月租</x:v>
      </x:c>
      <x:c r="C5" s="15" t="str">
        <x:v>损失率</x:v>
      </x:c>
      <x:c r="D5" s="15" t="str">
        <x:v>年利率</x:v>
      </x:c>
      <x:c r="E5" s="15" t="str">
        <x:v>贷款金额</x:v>
      </x:c>
      <x:c r="F5" s="15" t="str">
        <x:v>月本息</x:v>
      </x:c>
      <x:c r="G5" s="15" t="str">
        <x:v>月现金流</x:v>
      </x:c>
      <x:c r="H5" s="15" t="str">
        <x:v>年现金流</x:v>
      </x:c>
    </x:row>
    <x:row r="6" ht="35" customHeight="1">
      <x:c r="A6" s="4" t="str">
        <x:v>基准</x:v>
      </x:c>
      <x:c r="B6" s="58" t="n">
        <x:f>'输入参数'!B7</x:f>
        <x:v>2600</x:v>
      </x:c>
      <x:c r="C6" s="82" t="n">
        <x:f>'输入参数'!B8</x:f>
        <x:v>0.05</x:v>
      </x:c>
      <x:c r="D6" s="82" t="n">
        <x:f>'输入参数'!B19</x:f>
        <x:v>0.075</x:v>
      </x:c>
      <x:c r="E6" s="58" t="n">
        <x:f>'输入参数'!B18</x:f>
        <x:v>210000</x:v>
      </x:c>
      <x:c r="F6" s="58" t="n">
        <x:f>IF(OR(E6&lt;=0,'输入参数'!B20&lt;=0),0,IF(D6=0,E6/('输入参数'!B20*'输入参数'!B25),E6*(D6/'输入参数'!B25)/(1-(1+D6/'输入参数'!B25)^(-'输入参数'!B20*'输入参数'!B25))))</x:f>
        <x:v>1468.3504679608307</x:v>
      </x:c>
      <x:c r="G6" s="58" t="n">
        <x:f>H6/'输入参数'!B25</x:f>
        <x:v>57.04953203916951</x:v>
      </x:c>
      <x:c r="H6" s="58" t="n">
        <x:f>B6*'输入参数'!B25*(1-C6)*(1-SUM('输入参数'!B9:B11))-'输入参数'!B17-F6*'输入参数'!B25</x:f>
        <x:v>684.5943844700341</x:v>
      </x:c>
    </x:row>
    <x:row r="7" ht="35" customHeight="1">
      <x:c r="A7" s="4" t="str">
        <x:v>租金下降</x:v>
      </x:c>
      <x:c r="B7" s="58" t="n">
        <x:f>'输入参数'!B7*'输入参数'!B26</x:f>
        <x:v>2340</x:v>
      </x:c>
      <x:c r="C7" s="82" t="n">
        <x:f>'输入参数'!B8</x:f>
        <x:v>0.05</x:v>
      </x:c>
      <x:c r="D7" s="82" t="n">
        <x:f>'输入参数'!B19</x:f>
        <x:v>0.075</x:v>
      </x:c>
      <x:c r="E7" s="58" t="n">
        <x:f>'输入参数'!B18</x:f>
        <x:v>210000</x:v>
      </x:c>
      <x:c r="F7" s="58" t="n">
        <x:f>IF(OR(E7&lt;=0,'输入参数'!B20&lt;=0),0,IF(D7=0,E7/('输入参数'!B20*'输入参数'!B25),E7*(D7/'输入参数'!B25)/(1-(1+D7/'输入参数'!B25)^(-'输入参数'!B20*'输入参数'!B25))))</x:f>
        <x:v>1468.3504679608307</x:v>
      </x:c>
      <x:c r="G7" s="58" t="n">
        <x:f>H7/'输入参数'!B25</x:f>
        <x:v>-145.49046796083044</x:v>
      </x:c>
      <x:c r="H7" s="58" t="n">
        <x:f>B7*'输入参数'!B25*(1-C7)*(1-SUM('输入参数'!B9:B11))-'输入参数'!B17-F7*'输入参数'!B25</x:f>
        <x:v>-1745.8856155299654</x:v>
      </x:c>
    </x:row>
    <x:row r="8" ht="35" customHeight="1">
      <x:c r="A8" s="4" t="str">
        <x:v>损失率升高</x:v>
      </x:c>
      <x:c r="B8" s="58" t="n">
        <x:f>'输入参数'!B7</x:f>
        <x:v>2600</x:v>
      </x:c>
      <x:c r="C8" s="82" t="n">
        <x:f>'输入参数'!B27</x:f>
        <x:v>0.1</x:v>
      </x:c>
      <x:c r="D8" s="82" t="n">
        <x:f>'输入参数'!B19</x:f>
        <x:v>0.075</x:v>
      </x:c>
      <x:c r="E8" s="58" t="n">
        <x:f>'输入参数'!B18</x:f>
        <x:v>210000</x:v>
      </x:c>
      <x:c r="F8" s="58" t="n">
        <x:f>IF(OR(E8&lt;=0,'输入参数'!B20&lt;=0),0,IF(D8=0,E8/('输入参数'!B20*'输入参数'!B25),E8*(D8/'输入参数'!B25)/(1-(1+D8/'输入参数'!B25)^(-'输入参数'!B20*'输入参数'!B25))))</x:f>
        <x:v>1468.3504679608307</x:v>
      </x:c>
      <x:c r="G8" s="58" t="n">
        <x:f>H8/'输入参数'!B25</x:f>
        <x:v>-49.55046796083055</x:v>
      </x:c>
      <x:c r="H8" s="58" t="n">
        <x:f>B8*'输入参数'!B25*(1-C8)*(1-SUM('输入参数'!B9:B11))-'输入参数'!B17-F8*'输入参数'!B25</x:f>
        <x:v>-594.6056155299666</x:v>
      </x:c>
    </x:row>
    <x:row r="9" ht="35" customHeight="1">
      <x:c r="A9" s="4" t="str">
        <x:v>利率升高</x:v>
      </x:c>
      <x:c r="B9" s="58" t="n">
        <x:f>'输入参数'!B7</x:f>
        <x:v>2600</x:v>
      </x:c>
      <x:c r="C9" s="82" t="n">
        <x:f>'输入参数'!B8</x:f>
        <x:v>0.05</x:v>
      </x:c>
      <x:c r="D9" s="82" t="n">
        <x:f>'输入参数'!B28</x:f>
        <x:v>0.095</x:v>
      </x:c>
      <x:c r="E9" s="58" t="n">
        <x:f>'输入参数'!B18</x:f>
        <x:v>210000</x:v>
      </x:c>
      <x:c r="F9" s="58" t="n">
        <x:f>IF(OR(E9&lt;=0,'输入参数'!B20&lt;=0),0,IF(D9=0,E9/('输入参数'!B20*'输入参数'!B25),E9*(D9/'输入参数'!B25)/(1-(1+D9/'输入参数'!B25)^(-'输入参数'!B20*'输入参数'!B25))))</x:f>
        <x:v>1765.7938350753748</x:v>
      </x:c>
      <x:c r="G9" s="58" t="n">
        <x:f>H9/'输入参数'!B25</x:f>
        <x:v>-240.39383507537454</x:v>
      </x:c>
      <x:c r="H9" s="58" t="n">
        <x:f>B9*'输入参数'!B25*(1-C9)*(1-SUM('输入参数'!B9:B11))-'输入参数'!B17-F9*'输入参数'!B25</x:f>
        <x:v>-2884.7260209044944</x:v>
      </x:c>
    </x:row>
    <x:row r="10" ht="35" customHeight="1">
      <x:c r="A10" s="4" t="str">
        <x:v>三项同时变差</x:v>
      </x:c>
      <x:c r="B10" s="58" t="n">
        <x:f>'输入参数'!B7*'输入参数'!B26</x:f>
        <x:v>2340</x:v>
      </x:c>
      <x:c r="C10" s="82" t="n">
        <x:f>'输入参数'!B27</x:f>
        <x:v>0.1</x:v>
      </x:c>
      <x:c r="D10" s="82" t="n">
        <x:f>'输入参数'!B28</x:f>
        <x:v>0.095</x:v>
      </x:c>
      <x:c r="E10" s="58" t="n">
        <x:f>'输入参数'!B18</x:f>
        <x:v>210000</x:v>
      </x:c>
      <x:c r="F10" s="58" t="n">
        <x:f>IF(OR(E10&lt;=0,'输入参数'!B20&lt;=0),0,IF(D10=0,E10/('输入参数'!B20*'输入参数'!B25),E10*(D10/'输入参数'!B25)/(1-(1+D10/'输入参数'!B25)^(-'输入参数'!B20*'输入参数'!B25))))</x:f>
        <x:v>1765.7938350753748</x:v>
      </x:c>
      <x:c r="G10" s="58" t="n">
        <x:f>H10/'输入参数'!B25</x:f>
        <x:v>-538.8738350753747</x:v>
      </x:c>
      <x:c r="H10" s="58" t="n">
        <x:f>B10*'输入参数'!B25*(1-C10)*(1-SUM('输入参数'!B9:B11))-'输入参数'!B17-F10*'输入参数'!B25</x:f>
        <x:v>-6466.486020904496</x:v>
      </x:c>
    </x:row>
    <x:row r="11" ht="35" customHeight="1">
      <x:c r="A11" s="4" t="str">
        <x:v>降低贷款额</x:v>
      </x:c>
      <x:c r="B11" s="58" t="n">
        <x:f>'输入参数'!B7</x:f>
        <x:v>2600</x:v>
      </x:c>
      <x:c r="C11" s="82" t="n">
        <x:f>'输入参数'!B8</x:f>
        <x:v>0.05</x:v>
      </x:c>
      <x:c r="D11" s="82" t="n">
        <x:f>'输入参数'!B19</x:f>
        <x:v>0.075</x:v>
      </x:c>
      <x:c r="E11" s="58" t="n">
        <x:f>'输入参数'!B29</x:f>
        <x:v>170000</x:v>
      </x:c>
      <x:c r="F11" s="58" t="n">
        <x:f>IF(OR(E11&lt;=0,'输入参数'!B20&lt;=0),0,IF(D11=0,E11/('输入参数'!B20*'输入参数'!B25),E11*(D11/'输入参数'!B25)/(1-(1+D11/'输入参数'!B25)^(-'输入参数'!B20*'输入参数'!B25))))</x:f>
        <x:v>1188.6646645397202</x:v>
      </x:c>
      <x:c r="G11" s="58" t="n">
        <x:f>H11/'输入参数'!B25</x:f>
        <x:v>336.7353354602801</x:v>
      </x:c>
      <x:c r="H11" s="58" t="n">
        <x:f>B11*'输入参数'!B25*(1-C11)*(1-SUM('输入参数'!B9:B11))-'输入参数'!B17-F11*'输入参数'!B25</x:f>
        <x:v>4040.8240255233613</x:v>
      </x:c>
    </x:row>
    <x:row r="12" ht="35" customHeight="1">
      <x:c r="A12" s="4" t="str">
        <x:v>提高贷款额</x:v>
      </x:c>
      <x:c r="B12" s="58" t="n">
        <x:f>'输入参数'!B7</x:f>
        <x:v>2600</x:v>
      </x:c>
      <x:c r="C12" s="82" t="n">
        <x:f>'输入参数'!B8</x:f>
        <x:v>0.05</x:v>
      </x:c>
      <x:c r="D12" s="82" t="n">
        <x:f>'输入参数'!B19</x:f>
        <x:v>0.075</x:v>
      </x:c>
      <x:c r="E12" s="58" t="n">
        <x:f>'输入参数'!B31</x:f>
        <x:v>240000</x:v>
      </x:c>
      <x:c r="F12" s="58" t="n">
        <x:f>IF(OR(E12&lt;=0,'输入参数'!B20&lt;=0),0,IF(D12=0,E12/('输入参数'!B20*'输入参数'!B25),E12*(D12/'输入参数'!B25)/(1-(1+D12/'输入参数'!B25)^(-'输入参数'!B20*'输入参数'!B25))))</x:f>
        <x:v>1678.1148205266634</x:v>
      </x:c>
      <x:c r="G12" s="58" t="n">
        <x:f>H12/'输入参数'!B25</x:f>
        <x:v>-152.71482052666306</x:v>
      </x:c>
      <x:c r="H12" s="58" t="n">
        <x:f>B12*'输入参数'!B25*(1-C12)*(1-SUM('输入参数'!B9:B11))-'输入参数'!B17-F12*'输入参数'!B25</x:f>
        <x:v>-1832.5778463199567</x:v>
      </x:c>
    </x:row>
    <x:row r="13" ht="35" customHeight="1">
      <x:c r="A13" s="4" t="str">
        <x:v>全现金</x:v>
      </x:c>
      <x:c r="B13" s="58" t="n">
        <x:f>'输入参数'!B7</x:f>
        <x:v>2600</x:v>
      </x:c>
      <x:c r="C13" s="82" t="n">
        <x:f>'输入参数'!B8</x:f>
        <x:v>0.05</x:v>
      </x:c>
      <x:c r="D13" s="82" t="n">
        <x:f>'输入参数'!B19</x:f>
        <x:v>0.075</x:v>
      </x:c>
      <x:c r="E13" s="59" t="n">
        <x:f>0</x:f>
        <x:v>0</x:v>
      </x:c>
      <x:c r="F13" s="58" t="n">
        <x:f>IF(OR(E13&lt;=0,'输入参数'!B20&lt;=0),0,IF(D13=0,E13/('输入参数'!B20*'输入参数'!B25),E13*(D13/'输入参数'!B25)/(1-(1+D13/'输入参数'!B25)^(-'输入参数'!B20*'输入参数'!B25))))</x:f>
        <x:v>0</x:v>
      </x:c>
      <x:c r="G13" s="58" t="n">
        <x:f>H13/'输入参数'!B25</x:f>
        <x:v>1525.4000000000003</x:v>
      </x:c>
      <x:c r="H13" s="58" t="n">
        <x:f>B13*'输入参数'!B25*(1-C13)*(1-SUM('输入参数'!B9:B11))-'输入参数'!B17-F13*'输入参数'!B25</x:f>
        <x:v>18304.800000000003</x:v>
      </x:c>
    </x:row>
    <x:row r="14" ht="25" customHeight="1">
      <x:c r="A14" s="4"/>
      <x:c r="B14" s="4"/>
      <x:c r="C14" s="4"/>
      <x:c r="D14" s="4"/>
      <x:c r="E14" s="4"/>
      <x:c r="F14" s="4"/>
      <x:c r="G14" s="4"/>
      <x:c r="H14" s="4"/>
    </x:row>
    <x:row r="15" ht="25" customHeight="1">
      <x:c r="A15" s="4"/>
      <x:c r="B15" s="4"/>
      <x:c r="C15" s="4"/>
      <x:c r="D15" s="4"/>
      <x:c r="E15" s="4"/>
      <x:c r="F15" s="4"/>
      <x:c r="G15" s="4"/>
      <x:c r="H15" s="4"/>
    </x:row>
    <x:row r="16" ht="25" customHeight="1">
      <x:c r="A16" s="12" t="str">
        <x:v>停看条件：基础数据缺乏书面证据、成本未含接管或施工融资、基本现金流为负、家庭无法覆盖压力损失时，不应仅凭预计增值开工。全现金行仅显示运营现金流；全现金完整预算与回报见“成本预算”和“核算结果”。</x:v>
      </x:c>
      <x:c r="B16" s="12"/>
      <x:c r="C16" s="12"/>
      <x:c r="D16" s="12"/>
      <x:c r="E16" s="12"/>
      <x:c r="F16" s="12"/>
      <x:c r="G16" s="12"/>
      <x:c r="H16" s="12"/>
    </x:row>
    <x:row r="17" ht="25" customHeight="1">
      <x:c r="A17" s="12"/>
      <x:c r="B17" s="12"/>
      <x:c r="C17" s="12"/>
      <x:c r="D17" s="12"/>
      <x:c r="E17" s="12"/>
      <x:c r="F17" s="12"/>
      <x:c r="G17" s="12"/>
      <x:c r="H17" s="12"/>
    </x:row>
    <x:row r="18" ht="25" customHeight="1">
      <x:c r="A18" s="12"/>
      <x:c r="B18" s="12"/>
      <x:c r="C18" s="12"/>
      <x:c r="D18" s="12"/>
      <x:c r="E18" s="12"/>
      <x:c r="F18" s="12"/>
      <x:c r="G18" s="12"/>
      <x:c r="H18" s="12"/>
    </x:row>
    <x:row r="19" ht="25" customHeight="1">
      <x:c r="A19" s="4"/>
      <x:c r="B19" s="4"/>
      <x:c r="C19" s="4"/>
      <x:c r="D19" s="4"/>
      <x:c r="E19" s="4"/>
      <x:c r="F19" s="4"/>
      <x:c r="G19" s="4"/>
      <x:c r="H19" s="4"/>
    </x:row>
    <x:row r="20" ht="25" customHeight="1">
      <x:c r="A20" s="4" t="str">
        <x:v>本表不模拟：整笔主屋套现重贷、HELOC转还款期、施工分月提款、延期开支、法律费用、所得税和退出价值。相应算例及核验清单见本篇文章。</x:v>
      </x:c>
      <x:c r="B20" s="4"/>
      <x:c r="C20" s="4"/>
      <x:c r="D20" s="4"/>
      <x:c r="E20" s="4"/>
      <x:c r="F20" s="4"/>
      <x:c r="G20" s="4"/>
      <x:c r="H20" s="4"/>
    </x:row>
    <x:row r="21" ht="25" customHeight="1">
      <x:c r="A21" s="4"/>
      <x:c r="B21" s="4"/>
      <x:c r="C21" s="4"/>
      <x:c r="D21" s="4"/>
      <x:c r="E21" s="4"/>
      <x:c r="F21" s="4"/>
      <x:c r="G21" s="4"/>
      <x:c r="H21" s="4"/>
    </x:row>
    <x:row r="22" ht="25" customHeight="1">
      <x:c r="A22" s="4"/>
      <x:c r="B22" s="4"/>
      <x:c r="C22" s="4"/>
      <x:c r="D22" s="4"/>
      <x:c r="E22" s="4"/>
      <x:c r="F22" s="4"/>
      <x:c r="G22" s="4"/>
      <x:c r="H22" s="4"/>
    </x:row>
    <x:row r="23" ht="25" customHeight="1">
      <x:c r="A23" s="4"/>
      <x:c r="B23" s="4"/>
      <x:c r="C23" s="4"/>
      <x:c r="D23" s="4"/>
      <x:c r="E23" s="4"/>
      <x:c r="F23" s="4"/>
      <x:c r="G23" s="4"/>
      <x:c r="H23" s="4"/>
    </x:row>
    <x:row r="24" ht="25" customHeight="1">
      <x:c r="A24" s="4"/>
      <x:c r="B24" s="4"/>
      <x:c r="C24" s="4"/>
      <x:c r="D24" s="4"/>
      <x:c r="E24" s="4"/>
      <x:c r="F24" s="4"/>
      <x:c r="G24" s="4"/>
      <x:c r="H24" s="4"/>
    </x:row>
    <x:row r="25" ht="25" customHeight="1">
      <x:c r="A25" s="4"/>
      <x:c r="B25" s="4"/>
      <x:c r="C25" s="4"/>
      <x:c r="D25" s="4"/>
      <x:c r="E25" s="4"/>
      <x:c r="F25" s="4"/>
      <x:c r="G25" s="4"/>
      <x:c r="H25" s="4"/>
    </x:row>
    <x:row r="26" ht="25" customHeight="1">
      <x:c r="A26" s="4"/>
      <x:c r="B26" s="4"/>
      <x:c r="C26" s="4"/>
      <x:c r="D26" s="4"/>
      <x:c r="E26" s="4"/>
      <x:c r="F26" s="4"/>
      <x:c r="G26" s="4"/>
      <x:c r="H26" s="4"/>
    </x:row>
    <x:row r="27" ht="25" customHeight="1">
      <x:c r="A27" s="4"/>
      <x:c r="B27" s="4"/>
      <x:c r="C27" s="4"/>
      <x:c r="D27" s="4"/>
      <x:c r="E27" s="4"/>
      <x:c r="F27" s="4"/>
      <x:c r="G27" s="4"/>
      <x:c r="H27" s="4"/>
    </x:row>
    <x:row r="28" ht="25" customHeight="1">
      <x:c r="A28" s="4"/>
      <x:c r="B28" s="4"/>
      <x:c r="C28" s="4"/>
      <x:c r="D28" s="4"/>
      <x:c r="E28" s="4"/>
      <x:c r="F28" s="4"/>
      <x:c r="G28" s="4"/>
      <x:c r="H28" s="4"/>
    </x:row>
    <x:row r="29" ht="25" customHeight="1">
      <x:c r="A29" s="4"/>
      <x:c r="B29" s="4"/>
      <x:c r="C29" s="4"/>
      <x:c r="D29" s="4"/>
      <x:c r="E29" s="4"/>
      <x:c r="F29" s="4"/>
      <x:c r="G29" s="4"/>
      <x:c r="H29" s="4"/>
    </x:row>
    <x:row r="30" ht="25" customHeight="1">
      <x:c r="A30" s="4"/>
      <x:c r="B30" s="4"/>
      <x:c r="C30" s="4"/>
      <x:c r="D30" s="4"/>
      <x:c r="E30" s="4"/>
      <x:c r="F30" s="4"/>
      <x:c r="G30" s="4"/>
      <x:c r="H30" s="4"/>
    </x:row>
    <x:row r="31" ht="25" customHeight="1">
      <x:c r="A31" s="4"/>
      <x:c r="B31" s="4"/>
      <x:c r="C31" s="4"/>
      <x:c r="D31" s="4"/>
      <x:c r="E31" s="4"/>
      <x:c r="F31" s="4"/>
      <x:c r="G31" s="4"/>
      <x:c r="H31" s="4"/>
    </x:row>
    <x:row r="32" ht="25" customHeight="1">
      <x:c r="A32" s="4"/>
      <x:c r="B32" s="4"/>
      <x:c r="C32" s="4"/>
      <x:c r="D32" s="4"/>
      <x:c r="E32" s="4"/>
      <x:c r="F32" s="4"/>
      <x:c r="G32" s="4"/>
      <x:c r="H32" s="4"/>
    </x:row>
    <x:row r="33" ht="25" customHeight="1">
      <x:c r="A33" s="4"/>
      <x:c r="B33" s="4"/>
      <x:c r="C33" s="4"/>
      <x:c r="D33" s="4"/>
      <x:c r="E33" s="4"/>
      <x:c r="F33" s="4"/>
      <x:c r="G33" s="4"/>
      <x:c r="H33" s="4"/>
    </x:row>
    <x:row r="34" ht="25" customHeight="1">
      <x:c r="A34" s="4"/>
      <x:c r="B34" s="4"/>
      <x:c r="C34" s="4"/>
      <x:c r="D34" s="4"/>
      <x:c r="E34" s="4"/>
      <x:c r="F34" s="4"/>
      <x:c r="G34" s="4"/>
      <x:c r="H34" s="4"/>
    </x:row>
    <x:row r="35" ht="25" customHeight="1">
      <x:c r="A35" s="4"/>
      <x:c r="B35" s="4"/>
      <x:c r="C35" s="4"/>
      <x:c r="D35" s="4"/>
      <x:c r="E35" s="4"/>
      <x:c r="F35" s="4"/>
      <x:c r="G35" s="4"/>
      <x:c r="H35" s="4"/>
    </x:row>
    <x:row r="36" ht="25" customHeight="1">
      <x:c r="A36" s="4"/>
      <x:c r="B36" s="4"/>
      <x:c r="C36" s="4"/>
      <x:c r="D36" s="4"/>
      <x:c r="E36" s="4"/>
      <x:c r="F36" s="4"/>
      <x:c r="G36" s="4"/>
      <x:c r="H36" s="4"/>
    </x:row>
    <x:row r="37" ht="25" customHeight="1">
      <x:c r="A37" s="4"/>
      <x:c r="B37" s="4"/>
      <x:c r="C37" s="4"/>
      <x:c r="D37" s="4"/>
      <x:c r="E37" s="4"/>
      <x:c r="F37" s="4"/>
      <x:c r="G37" s="4"/>
      <x:c r="H37" s="4"/>
    </x:row>
    <x:row r="38" ht="25" customHeight="1">
      <x:c r="A38" s="4"/>
      <x:c r="B38" s="4"/>
      <x:c r="C38" s="4"/>
      <x:c r="D38" s="4"/>
      <x:c r="E38" s="4"/>
      <x:c r="F38" s="4"/>
      <x:c r="G38" s="4"/>
      <x:c r="H38" s="4"/>
    </x:row>
    <x:row r="39" ht="25" customHeight="1">
      <x:c r="A39" s="4"/>
      <x:c r="B39" s="4"/>
      <x:c r="C39" s="4"/>
      <x:c r="D39" s="4"/>
      <x:c r="E39" s="4"/>
      <x:c r="F39" s="4"/>
      <x:c r="G39" s="4"/>
      <x:c r="H39" s="4"/>
    </x:row>
    <x:row r="40" ht="25" customHeight="1">
      <x:c r="A40" s="4"/>
      <x:c r="B40" s="4"/>
      <x:c r="C40" s="4"/>
      <x:c r="D40" s="4"/>
      <x:c r="E40" s="4"/>
      <x:c r="F40" s="4"/>
      <x:c r="G40" s="4"/>
      <x:c r="H40" s="4"/>
    </x:row>
    <x:row r="41" ht="25" customHeight="1">
      <x:c r="A41" s="4"/>
      <x:c r="B41" s="4"/>
      <x:c r="C41" s="4"/>
      <x:c r="D41" s="4"/>
      <x:c r="E41" s="4"/>
      <x:c r="F41" s="4"/>
      <x:c r="G41" s="4"/>
      <x:c r="H41" s="4"/>
    </x:row>
    <x:row r="42" ht="25" customHeight="1">
      <x:c r="A42" s="4"/>
      <x:c r="B42" s="4"/>
      <x:c r="C42" s="4"/>
      <x:c r="D42" s="4"/>
      <x:c r="E42" s="4"/>
      <x:c r="F42" s="4"/>
      <x:c r="G42" s="4"/>
      <x:c r="H42" s="4"/>
    </x:row>
    <x:row r="43" ht="25" customHeight="1">
      <x:c r="A43" s="4"/>
      <x:c r="B43" s="4"/>
      <x:c r="C43" s="4"/>
      <x:c r="D43" s="4"/>
      <x:c r="E43" s="4"/>
      <x:c r="F43" s="4"/>
      <x:c r="G43" s="4"/>
      <x:c r="H43" s="4"/>
    </x:row>
    <x:row r="44" ht="25" customHeight="1">
      <x:c r="A44" s="4"/>
      <x:c r="B44" s="4"/>
      <x:c r="C44" s="4"/>
      <x:c r="D44" s="4"/>
      <x:c r="E44" s="4"/>
      <x:c r="F44" s="4"/>
      <x:c r="G44" s="4"/>
      <x:c r="H44" s="4"/>
    </x:row>
    <x:row r="45" ht="25" customHeight="1">
      <x:c r="A45" s="4"/>
      <x:c r="B45" s="4"/>
      <x:c r="C45" s="4"/>
      <x:c r="D45" s="4"/>
      <x:c r="E45" s="4"/>
      <x:c r="F45" s="4"/>
      <x:c r="G45" s="4"/>
      <x:c r="H45" s="4"/>
    </x:row>
    <x:row r="46" ht="25" customHeight="1">
      <x:c r="A46" s="4"/>
      <x:c r="B46" s="4"/>
      <x:c r="C46" s="4"/>
      <x:c r="D46" s="4"/>
      <x:c r="E46" s="4"/>
      <x:c r="F46" s="4"/>
      <x:c r="G46" s="4"/>
      <x:c r="H46" s="4"/>
    </x:row>
    <x:row r="47" ht="25" customHeight="1">
      <x:c r="A47" s="4"/>
      <x:c r="B47" s="4"/>
      <x:c r="C47" s="4"/>
      <x:c r="D47" s="4"/>
      <x:c r="E47" s="4"/>
      <x:c r="F47" s="4"/>
      <x:c r="G47" s="4"/>
      <x:c r="H47" s="4"/>
    </x:row>
    <x:row r="48" ht="25" customHeight="1">
      <x:c r="A48" s="4"/>
      <x:c r="B48" s="4"/>
      <x:c r="C48" s="4"/>
      <x:c r="D48" s="4"/>
      <x:c r="E48" s="4"/>
      <x:c r="F48" s="4"/>
      <x:c r="G48" s="4"/>
      <x:c r="H48" s="4"/>
    </x:row>
    <x:row r="49" ht="25" customHeight="1">
      <x:c r="A49" s="4"/>
      <x:c r="B49" s="4"/>
      <x:c r="C49" s="4"/>
      <x:c r="D49" s="4"/>
      <x:c r="E49" s="4"/>
      <x:c r="F49" s="4"/>
      <x:c r="G49" s="4"/>
      <x:c r="H49" s="4"/>
    </x:row>
    <x:row r="50" ht="25" customHeight="1">
      <x:c r="A50" s="4"/>
      <x:c r="B50" s="4"/>
      <x:c r="C50" s="4"/>
      <x:c r="D50" s="4"/>
      <x:c r="E50" s="4"/>
      <x:c r="F50" s="4"/>
      <x:c r="G50" s="4"/>
      <x:c r="H50" s="4"/>
    </x:row>
    <x:row r="51" ht="25" customHeight="1">
      <x:c r="A51" s="4"/>
      <x:c r="B51" s="4"/>
      <x:c r="C51" s="4"/>
      <x:c r="D51" s="4"/>
      <x:c r="E51" s="4"/>
      <x:c r="F51" s="4"/>
      <x:c r="G51" s="4"/>
      <x:c r="H51" s="4"/>
    </x:row>
    <x:row r="52" ht="25" customHeight="1">
      <x:c r="A52" s="4"/>
      <x:c r="B52" s="4"/>
      <x:c r="C52" s="4"/>
      <x:c r="D52" s="4"/>
      <x:c r="E52" s="4"/>
      <x:c r="F52" s="4"/>
      <x:c r="G52" s="4"/>
      <x:c r="H52" s="4"/>
    </x:row>
    <x:row r="53" ht="25" customHeight="1">
      <x:c r="A53" s="4"/>
      <x:c r="B53" s="4"/>
      <x:c r="C53" s="4"/>
      <x:c r="D53" s="4"/>
      <x:c r="E53" s="4"/>
      <x:c r="F53" s="4"/>
      <x:c r="G53" s="4"/>
      <x:c r="H53" s="4"/>
    </x:row>
    <x:row r="54" ht="25" customHeight="1">
      <x:c r="A54" s="4"/>
      <x:c r="B54" s="4"/>
      <x:c r="C54" s="4"/>
      <x:c r="D54" s="4"/>
      <x:c r="E54" s="4"/>
      <x:c r="F54" s="4"/>
      <x:c r="G54" s="4"/>
      <x:c r="H54" s="4"/>
    </x:row>
    <x:row r="55" ht="25" customHeight="1">
      <x:c r="A55" s="4"/>
      <x:c r="B55" s="4"/>
      <x:c r="C55" s="4"/>
      <x:c r="D55" s="4"/>
      <x:c r="E55" s="4"/>
      <x:c r="F55" s="4"/>
      <x:c r="G55" s="4"/>
      <x:c r="H55" s="4"/>
    </x:row>
    <x:row r="56" ht="25" customHeight="1">
      <x:c r="A56" s="4"/>
      <x:c r="B56" s="4"/>
      <x:c r="C56" s="4"/>
      <x:c r="D56" s="4"/>
      <x:c r="E56" s="4"/>
      <x:c r="F56" s="4"/>
      <x:c r="G56" s="4"/>
      <x:c r="H56" s="4"/>
    </x:row>
    <x:row r="57" ht="25" customHeight="1">
      <x:c r="A57" s="4"/>
      <x:c r="B57" s="4"/>
      <x:c r="C57" s="4"/>
      <x:c r="D57" s="4"/>
      <x:c r="E57" s="4"/>
      <x:c r="F57" s="4"/>
      <x:c r="G57" s="4"/>
      <x:c r="H57" s="4"/>
    </x:row>
    <x:row r="58" ht="25" customHeight="1">
      <x:c r="A58" s="4"/>
      <x:c r="B58" s="4"/>
      <x:c r="C58" s="4"/>
      <x:c r="D58" s="4"/>
      <x:c r="E58" s="4"/>
      <x:c r="F58" s="4"/>
      <x:c r="G58" s="4"/>
      <x:c r="H58" s="4"/>
    </x:row>
    <x:row r="59" ht="25" customHeight="1">
      <x:c r="A59" s="4"/>
      <x:c r="B59" s="4"/>
      <x:c r="C59" s="4"/>
      <x:c r="D59" s="4"/>
      <x:c r="E59" s="4"/>
      <x:c r="F59" s="4"/>
      <x:c r="G59" s="4"/>
      <x:c r="H59" s="4"/>
    </x:row>
    <x:row r="60" ht="25" customHeight="1">
      <x:c r="A60" s="4"/>
      <x:c r="B60" s="4"/>
      <x:c r="C60" s="4"/>
      <x:c r="D60" s="4"/>
      <x:c r="E60" s="4"/>
      <x:c r="F60" s="4"/>
      <x:c r="G60" s="4"/>
      <x:c r="H60" s="4"/>
    </x:row>
    <x:row r="61" ht="25" customHeight="1">
      <x:c r="A61" s="4"/>
      <x:c r="B61" s="4"/>
      <x:c r="C61" s="4"/>
      <x:c r="D61" s="4"/>
      <x:c r="E61" s="4"/>
      <x:c r="F61" s="4"/>
      <x:c r="G61" s="4"/>
      <x:c r="H61" s="4"/>
    </x:row>
    <x:row r="62" ht="25" customHeight="1">
      <x:c r="A62" s="4"/>
      <x:c r="B62" s="4"/>
      <x:c r="C62" s="4"/>
      <x:c r="D62" s="4"/>
      <x:c r="E62" s="4"/>
      <x:c r="F62" s="4"/>
      <x:c r="G62" s="4"/>
      <x:c r="H62" s="4"/>
    </x:row>
    <x:row r="63" ht="25" customHeight="1">
      <x:c r="A63" s="4"/>
      <x:c r="B63" s="4"/>
      <x:c r="C63" s="4"/>
      <x:c r="D63" s="4"/>
      <x:c r="E63" s="4"/>
      <x:c r="F63" s="4"/>
      <x:c r="G63" s="4"/>
      <x:c r="H63" s="4"/>
    </x:row>
    <x:row r="64" ht="25" customHeight="1">
      <x:c r="A64" s="4"/>
      <x:c r="B64" s="4"/>
      <x:c r="C64" s="4"/>
      <x:c r="D64" s="4"/>
      <x:c r="E64" s="4"/>
      <x:c r="F64" s="4"/>
      <x:c r="G64" s="4"/>
      <x:c r="H64" s="4"/>
    </x:row>
    <x:row r="65" ht="25" customHeight="1">
      <x:c r="A65" s="4"/>
      <x:c r="B65" s="4"/>
      <x:c r="C65" s="4"/>
      <x:c r="D65" s="4"/>
      <x:c r="E65" s="4"/>
      <x:c r="F65" s="4"/>
      <x:c r="G65" s="4"/>
      <x:c r="H65" s="4"/>
    </x:row>
  </x:sheetData>
  <x:mergeCells>
    <x:mergeCell ref="A1:H1"/>
    <x:mergeCell ref="A2:H3"/>
    <x:mergeCell ref="A16:H18"/>
    <x:mergeCell ref="A20:H22"/>
  </x:mergeCells>
  <x:conditionalFormatting sqref="G6:H13">
    <x:cfRule type="cellIs" dxfId="2" priority="1" operator="lessThan">
      <x:formula>0</x:formula>
    </x:cfRule>
  </x:conditionalFormatting>
  <x:pageMargins left="0.7" right="0.7" top="0.75" bottom="0.75" header="0.3" footer="0.3"/>
</x:worksheet>
</file>